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kan\Desktop\"/>
    </mc:Choice>
  </mc:AlternateContent>
  <xr:revisionPtr revIDLastSave="0" documentId="13_ncr:1_{C8658859-6D8C-4A1B-A33A-5C51E68B127C}" xr6:coauthVersionLast="47" xr6:coauthVersionMax="47" xr10:uidLastSave="{00000000-0000-0000-0000-000000000000}"/>
  <workbookProtection workbookAlgorithmName="SHA-512" workbookHashValue="ck1Hm1ZNRy52Ko9TdSLN1S4JZf2dA/4RCHa76/LnRzTvRErhTzbCrav/zijzCdoyvG5GPGuzzTnR0oGKP8g3mQ==" workbookSaltValue="2h7AEGZ7uVtIR+vI/6bZBw==" workbookSpinCount="100000" lockStructure="1"/>
  <bookViews>
    <workbookView xWindow="4068" yWindow="372" windowWidth="17808" windowHeight="11760" xr2:uid="{00000000-000D-0000-FFFF-FFFF00000000}"/>
  </bookViews>
  <sheets>
    <sheet name="1_入力シート" sheetId="1" r:id="rId1"/>
    <sheet name="1_入力シート (記入例) " sheetId="6" r:id="rId2"/>
    <sheet name="2_出力シート" sheetId="2" r:id="rId3"/>
    <sheet name="2_出力シート (出力例)" sheetId="5" r:id="rId4"/>
    <sheet name="3＿各種係数値" sheetId="3" r:id="rId5"/>
    <sheet name="4_プルダウンリスト" sheetId="7" r:id="rId6"/>
    <sheet name="10_炭素貯蔵量算定入力シート" sheetId="8" r:id="rId7"/>
    <sheet name="11_炭素貯蔵量算定入力例" sheetId="10" r:id="rId8"/>
    <sheet name="12_炭素貯蔵量算定出力シート" sheetId="9" r:id="rId9"/>
    <sheet name="13_炭素貯蔵量算定出力シート 出力例" sheetId="13" r:id="rId10"/>
    <sheet name="99_炭素貯蔵量算定データベース" sheetId="11" r:id="rId11"/>
    <sheet name="更新履歴" sheetId="12" r:id="rId12"/>
  </sheets>
  <definedNames>
    <definedName name="_xlnm._FilterDatabase" localSheetId="6" hidden="1">'10_炭素貯蔵量算定入力シート'!$B$23:$P$23</definedName>
    <definedName name="_xlnm._FilterDatabase" localSheetId="7" hidden="1">'11_炭素貯蔵量算定入力例'!$B$23:$P$23</definedName>
    <definedName name="_xlnm.Print_Area" localSheetId="8">'12_炭素貯蔵量算定出力シート'!$A$1:$G$17</definedName>
    <definedName name="_xlnm.Print_Area" localSheetId="9">'13_炭素貯蔵量算定出力シート 出力例'!$A$1:$G$17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8" i="8" l="1"/>
  <c r="B159" i="8" s="1"/>
  <c r="B160" i="8" s="1"/>
  <c r="B161" i="8" s="1"/>
  <c r="B162" i="8" s="1"/>
  <c r="B163" i="8" s="1"/>
  <c r="B164" i="8" s="1"/>
  <c r="B165" i="8" s="1"/>
  <c r="B166" i="8" s="1"/>
  <c r="B167" i="8" s="1"/>
  <c r="B168" i="8" s="1"/>
  <c r="B169" i="8" s="1"/>
  <c r="B170" i="8" s="1"/>
  <c r="B171" i="8" s="1"/>
  <c r="B172" i="8" s="1"/>
  <c r="B173" i="8" s="1"/>
  <c r="B174" i="8" s="1"/>
  <c r="B175" i="8" s="1"/>
  <c r="B176" i="8" s="1"/>
  <c r="B177" i="8" s="1"/>
  <c r="B178" i="8" s="1"/>
  <c r="M140" i="8"/>
  <c r="L140" i="8"/>
  <c r="K140" i="8"/>
  <c r="P140" i="8" s="1"/>
  <c r="H140" i="8"/>
  <c r="O140" i="8" s="1"/>
  <c r="N140" i="8" s="1" a="1"/>
  <c r="N140" i="8" s="1"/>
  <c r="M139" i="8"/>
  <c r="L139" i="8"/>
  <c r="K139" i="8"/>
  <c r="P139" i="8" s="1"/>
  <c r="H139" i="8"/>
  <c r="O139" i="8" s="1"/>
  <c r="M138" i="8"/>
  <c r="L138" i="8"/>
  <c r="K138" i="8"/>
  <c r="H138" i="8"/>
  <c r="M137" i="8"/>
  <c r="L137" i="8"/>
  <c r="K137" i="8"/>
  <c r="P137" i="8" s="1"/>
  <c r="H137" i="8"/>
  <c r="O137" i="8" s="1"/>
  <c r="N137" i="8" s="1" a="1"/>
  <c r="N137" i="8" s="1"/>
  <c r="M136" i="8"/>
  <c r="L136" i="8"/>
  <c r="K136" i="8"/>
  <c r="H136" i="8"/>
  <c r="M135" i="8"/>
  <c r="L135" i="8"/>
  <c r="K135" i="8"/>
  <c r="P135" i="8" s="1"/>
  <c r="H135" i="8"/>
  <c r="O135" i="8" s="1"/>
  <c r="N135" i="8" s="1" a="1"/>
  <c r="N135" i="8" s="1"/>
  <c r="M134" i="8"/>
  <c r="L134" i="8"/>
  <c r="K134" i="8"/>
  <c r="P134" i="8" s="1"/>
  <c r="H134" i="8"/>
  <c r="O134" i="8" s="1"/>
  <c r="N134" i="8" s="1" a="1"/>
  <c r="N134" i="8" s="1"/>
  <c r="M133" i="8"/>
  <c r="L133" i="8"/>
  <c r="K133" i="8"/>
  <c r="P133" i="8" s="1"/>
  <c r="H133" i="8"/>
  <c r="O133" i="8" s="1"/>
  <c r="N133" i="8" s="1" a="1"/>
  <c r="N133" i="8" s="1"/>
  <c r="M132" i="8"/>
  <c r="L132" i="8"/>
  <c r="K132" i="8"/>
  <c r="H132" i="8"/>
  <c r="M131" i="8"/>
  <c r="L131" i="8"/>
  <c r="K131" i="8"/>
  <c r="P131" i="8" s="1"/>
  <c r="H131" i="8"/>
  <c r="M130" i="8"/>
  <c r="L130" i="8"/>
  <c r="K130" i="8"/>
  <c r="P130" i="8" s="1"/>
  <c r="H130" i="8"/>
  <c r="O130" i="8" s="1"/>
  <c r="N130" i="8" s="1" a="1"/>
  <c r="N130" i="8" s="1"/>
  <c r="M129" i="8"/>
  <c r="L129" i="8"/>
  <c r="K129" i="8"/>
  <c r="H129" i="8"/>
  <c r="M128" i="8"/>
  <c r="L128" i="8"/>
  <c r="K128" i="8"/>
  <c r="P128" i="8" s="1"/>
  <c r="H128" i="8"/>
  <c r="O128" i="8" s="1"/>
  <c r="N128" i="8" s="1" a="1"/>
  <c r="N128" i="8" s="1"/>
  <c r="M127" i="8"/>
  <c r="L127" i="8"/>
  <c r="K127" i="8"/>
  <c r="P127" i="8" s="1"/>
  <c r="H127" i="8"/>
  <c r="O127" i="8" s="1"/>
  <c r="N127" i="8" s="1" a="1"/>
  <c r="N127" i="8" s="1"/>
  <c r="M126" i="8"/>
  <c r="L126" i="8"/>
  <c r="K126" i="8"/>
  <c r="H126" i="8"/>
  <c r="M125" i="8"/>
  <c r="L125" i="8"/>
  <c r="K125" i="8"/>
  <c r="P125" i="8" s="1"/>
  <c r="H125" i="8"/>
  <c r="O125" i="8" s="1"/>
  <c r="N125" i="8" s="1" a="1"/>
  <c r="N125" i="8" s="1"/>
  <c r="M124" i="8"/>
  <c r="L124" i="8"/>
  <c r="K124" i="8"/>
  <c r="H124" i="8"/>
  <c r="M123" i="8"/>
  <c r="L123" i="8"/>
  <c r="K123" i="8"/>
  <c r="H123" i="8"/>
  <c r="M122" i="8"/>
  <c r="L122" i="8"/>
  <c r="K122" i="8"/>
  <c r="P122" i="8" s="1"/>
  <c r="H122" i="8"/>
  <c r="O122" i="8" s="1"/>
  <c r="N122" i="8" s="1" a="1"/>
  <c r="N122" i="8" s="1"/>
  <c r="M121" i="8"/>
  <c r="L121" i="8"/>
  <c r="K121" i="8"/>
  <c r="P121" i="8" s="1"/>
  <c r="H121" i="8"/>
  <c r="O121" i="8" s="1"/>
  <c r="N121" i="8" s="1" a="1"/>
  <c r="N121" i="8" s="1"/>
  <c r="M120" i="8"/>
  <c r="L120" i="8"/>
  <c r="K120" i="8"/>
  <c r="P120" i="8" s="1"/>
  <c r="H120" i="8"/>
  <c r="O120" i="8" s="1"/>
  <c r="N120" i="8" s="1" a="1"/>
  <c r="N120" i="8" s="1"/>
  <c r="J104" i="8"/>
  <c r="G103" i="8"/>
  <c r="F103" i="8"/>
  <c r="E103" i="8"/>
  <c r="D103" i="8"/>
  <c r="H103" i="8" s="1"/>
  <c r="G102" i="8"/>
  <c r="F102" i="8"/>
  <c r="E102" i="8"/>
  <c r="D102" i="8"/>
  <c r="G101" i="8"/>
  <c r="L101" i="8" s="1"/>
  <c r="F101" i="8"/>
  <c r="E101" i="8"/>
  <c r="D101" i="8"/>
  <c r="G100" i="8"/>
  <c r="L100" i="8" s="1"/>
  <c r="F100" i="8"/>
  <c r="E100" i="8"/>
  <c r="D100" i="8"/>
  <c r="M100" i="8" s="1"/>
  <c r="G99" i="8"/>
  <c r="F99" i="8"/>
  <c r="E99" i="8"/>
  <c r="D99" i="8"/>
  <c r="K99" i="8" s="1"/>
  <c r="G98" i="8"/>
  <c r="F98" i="8"/>
  <c r="E98" i="8"/>
  <c r="D98" i="8"/>
  <c r="M98" i="8" s="1"/>
  <c r="G97" i="8"/>
  <c r="F97" i="8"/>
  <c r="E97" i="8"/>
  <c r="D97" i="8"/>
  <c r="H97" i="8" s="1"/>
  <c r="G96" i="8"/>
  <c r="F96" i="8"/>
  <c r="E96" i="8"/>
  <c r="D96" i="8"/>
  <c r="G95" i="8"/>
  <c r="L95" i="8" s="1"/>
  <c r="F95" i="8"/>
  <c r="E95" i="8"/>
  <c r="D95" i="8"/>
  <c r="M95" i="8" s="1"/>
  <c r="G94" i="8"/>
  <c r="L94" i="8" s="1"/>
  <c r="F94" i="8"/>
  <c r="E94" i="8"/>
  <c r="D94" i="8"/>
  <c r="M94" i="8" s="1"/>
  <c r="G93" i="8"/>
  <c r="F93" i="8"/>
  <c r="E93" i="8"/>
  <c r="D93" i="8"/>
  <c r="M93" i="8" s="1"/>
  <c r="G92" i="8"/>
  <c r="L92" i="8" s="1"/>
  <c r="F92" i="8"/>
  <c r="E92" i="8"/>
  <c r="D92" i="8"/>
  <c r="M92" i="8" s="1"/>
  <c r="G91" i="8"/>
  <c r="F91" i="8"/>
  <c r="E91" i="8"/>
  <c r="D91" i="8"/>
  <c r="H91" i="8" s="1"/>
  <c r="G90" i="8"/>
  <c r="F90" i="8"/>
  <c r="E90" i="8"/>
  <c r="D90" i="8"/>
  <c r="G89" i="8"/>
  <c r="L89" i="8" s="1"/>
  <c r="F89" i="8"/>
  <c r="E89" i="8"/>
  <c r="D89" i="8"/>
  <c r="M89" i="8" s="1"/>
  <c r="G88" i="8"/>
  <c r="L88" i="8" s="1"/>
  <c r="F88" i="8"/>
  <c r="E88" i="8"/>
  <c r="D88" i="8"/>
  <c r="H88" i="8" s="1"/>
  <c r="G87" i="8"/>
  <c r="L87" i="8" s="1"/>
  <c r="F87" i="8"/>
  <c r="E87" i="8"/>
  <c r="D87" i="8"/>
  <c r="H87" i="8" s="1"/>
  <c r="G86" i="8"/>
  <c r="F86" i="8"/>
  <c r="E86" i="8"/>
  <c r="D86" i="8"/>
  <c r="M86" i="8" s="1"/>
  <c r="G85" i="8"/>
  <c r="F85" i="8"/>
  <c r="E85" i="8"/>
  <c r="D85" i="8"/>
  <c r="G84" i="8"/>
  <c r="F84" i="8"/>
  <c r="E84" i="8"/>
  <c r="D84" i="8"/>
  <c r="G83" i="8"/>
  <c r="L83" i="8" s="1"/>
  <c r="F83" i="8"/>
  <c r="E83" i="8"/>
  <c r="D83" i="8"/>
  <c r="M83" i="8" s="1"/>
  <c r="G82" i="8"/>
  <c r="L82" i="8" s="1"/>
  <c r="F82" i="8"/>
  <c r="E82" i="8"/>
  <c r="D82" i="8"/>
  <c r="M82" i="8" s="1"/>
  <c r="G81" i="8"/>
  <c r="L81" i="8" s="1"/>
  <c r="F81" i="8"/>
  <c r="E81" i="8"/>
  <c r="D81" i="8"/>
  <c r="M81" i="8" s="1"/>
  <c r="G80" i="8"/>
  <c r="F80" i="8"/>
  <c r="E80" i="8"/>
  <c r="D80" i="8"/>
  <c r="M80" i="8" s="1"/>
  <c r="G79" i="8"/>
  <c r="F79" i="8"/>
  <c r="E79" i="8"/>
  <c r="D79" i="8"/>
  <c r="H79" i="8" s="1"/>
  <c r="G78" i="8"/>
  <c r="F78" i="8"/>
  <c r="E78" i="8"/>
  <c r="D78" i="8"/>
  <c r="G77" i="8"/>
  <c r="L77" i="8" s="1"/>
  <c r="F77" i="8"/>
  <c r="E77" i="8"/>
  <c r="D77" i="8"/>
  <c r="G76" i="8"/>
  <c r="L76" i="8" s="1"/>
  <c r="F76" i="8"/>
  <c r="E76" i="8"/>
  <c r="D76" i="8"/>
  <c r="H76" i="8" s="1"/>
  <c r="G75" i="8"/>
  <c r="F75" i="8"/>
  <c r="E75" i="8"/>
  <c r="D75" i="8"/>
  <c r="H75" i="8" s="1"/>
  <c r="G74" i="8"/>
  <c r="F74" i="8"/>
  <c r="E74" i="8"/>
  <c r="D74" i="8"/>
  <c r="M74" i="8" s="1"/>
  <c r="G73" i="8"/>
  <c r="F73" i="8"/>
  <c r="E73" i="8"/>
  <c r="D73" i="8"/>
  <c r="H73" i="8" s="1"/>
  <c r="G72" i="8"/>
  <c r="L72" i="8" s="1"/>
  <c r="F72" i="8"/>
  <c r="E72" i="8"/>
  <c r="D72" i="8"/>
  <c r="G71" i="8"/>
  <c r="L71" i="8" s="1"/>
  <c r="F71" i="8"/>
  <c r="E71" i="8"/>
  <c r="D71" i="8"/>
  <c r="K71" i="8" s="1"/>
  <c r="G70" i="8"/>
  <c r="L70" i="8" s="1"/>
  <c r="F70" i="8"/>
  <c r="E70" i="8"/>
  <c r="D70" i="8"/>
  <c r="H70" i="8" s="1"/>
  <c r="G69" i="8"/>
  <c r="L69" i="8" s="1"/>
  <c r="F69" i="8"/>
  <c r="E69" i="8"/>
  <c r="D69" i="8"/>
  <c r="H69" i="8" s="1"/>
  <c r="G68" i="8"/>
  <c r="F68" i="8"/>
  <c r="E68" i="8"/>
  <c r="D68" i="8"/>
  <c r="M68" i="8" s="1"/>
  <c r="G67" i="8"/>
  <c r="F67" i="8"/>
  <c r="E67" i="8"/>
  <c r="D67" i="8"/>
  <c r="M67" i="8" s="1"/>
  <c r="G66" i="8"/>
  <c r="L66" i="8" s="1"/>
  <c r="F66" i="8"/>
  <c r="E66" i="8"/>
  <c r="D66" i="8"/>
  <c r="M66" i="8" s="1"/>
  <c r="G65" i="8"/>
  <c r="L65" i="8" s="1"/>
  <c r="F65" i="8"/>
  <c r="E65" i="8"/>
  <c r="D65" i="8"/>
  <c r="M65" i="8" s="1"/>
  <c r="G64" i="8"/>
  <c r="F64" i="8"/>
  <c r="E64" i="8"/>
  <c r="D64" i="8"/>
  <c r="M64" i="8" s="1"/>
  <c r="G63" i="8"/>
  <c r="L63" i="8" s="1"/>
  <c r="F63" i="8"/>
  <c r="E63" i="8"/>
  <c r="D63" i="8"/>
  <c r="M63" i="8" s="1"/>
  <c r="G62" i="8"/>
  <c r="L62" i="8" s="1"/>
  <c r="F62" i="8"/>
  <c r="E62" i="8"/>
  <c r="D62" i="8"/>
  <c r="K62" i="8" s="1"/>
  <c r="G61" i="8"/>
  <c r="F61" i="8"/>
  <c r="E61" i="8"/>
  <c r="D61" i="8"/>
  <c r="G60" i="8"/>
  <c r="L60" i="8" s="1"/>
  <c r="F60" i="8"/>
  <c r="E60" i="8"/>
  <c r="D60" i="8"/>
  <c r="H60" i="8" s="1"/>
  <c r="G59" i="8"/>
  <c r="L59" i="8" s="1"/>
  <c r="F59" i="8"/>
  <c r="E59" i="8"/>
  <c r="D59" i="8"/>
  <c r="M59" i="8" s="1"/>
  <c r="G58" i="8"/>
  <c r="L58" i="8" s="1"/>
  <c r="F58" i="8"/>
  <c r="E58" i="8"/>
  <c r="D58" i="8"/>
  <c r="M58" i="8" s="1"/>
  <c r="G57" i="8"/>
  <c r="L57" i="8" s="1"/>
  <c r="F57" i="8"/>
  <c r="E57" i="8"/>
  <c r="D57" i="8"/>
  <c r="M57" i="8" s="1"/>
  <c r="G56" i="8"/>
  <c r="L56" i="8" s="1"/>
  <c r="F56" i="8"/>
  <c r="E56" i="8"/>
  <c r="D56" i="8"/>
  <c r="K56" i="8" s="1"/>
  <c r="G55" i="8"/>
  <c r="L55" i="8" s="1"/>
  <c r="F55" i="8"/>
  <c r="E55" i="8"/>
  <c r="D55" i="8"/>
  <c r="H55" i="8" s="1"/>
  <c r="G54" i="8"/>
  <c r="F54" i="8"/>
  <c r="E54" i="8"/>
  <c r="D54" i="8"/>
  <c r="M54" i="8" s="1"/>
  <c r="G53" i="8"/>
  <c r="F53" i="8"/>
  <c r="E53" i="8"/>
  <c r="D53" i="8"/>
  <c r="M53" i="8" s="1"/>
  <c r="G52" i="8"/>
  <c r="L52" i="8" s="1"/>
  <c r="F52" i="8"/>
  <c r="E52" i="8"/>
  <c r="D52" i="8"/>
  <c r="M52" i="8" s="1"/>
  <c r="H106" i="8"/>
  <c r="K106" i="8"/>
  <c r="L106" i="8"/>
  <c r="M106" i="8"/>
  <c r="H107" i="8"/>
  <c r="K107" i="8"/>
  <c r="L107" i="8"/>
  <c r="M107" i="8"/>
  <c r="H108" i="8"/>
  <c r="K108" i="8"/>
  <c r="L108" i="8"/>
  <c r="M108" i="8"/>
  <c r="P108" i="8"/>
  <c r="H109" i="8"/>
  <c r="K109" i="8"/>
  <c r="L109" i="8"/>
  <c r="M109" i="8"/>
  <c r="H110" i="8"/>
  <c r="K110" i="8"/>
  <c r="L110" i="8"/>
  <c r="M110" i="8"/>
  <c r="H111" i="8"/>
  <c r="K111" i="8"/>
  <c r="L111" i="8"/>
  <c r="M111" i="8"/>
  <c r="P111" i="8"/>
  <c r="AE98" i="1"/>
  <c r="AA100" i="1"/>
  <c r="AA99" i="1"/>
  <c r="AA98" i="1"/>
  <c r="T100" i="1"/>
  <c r="T99" i="1"/>
  <c r="T98" i="1"/>
  <c r="AE94" i="1"/>
  <c r="AD94" i="1"/>
  <c r="AB94" i="1"/>
  <c r="AA94" i="1"/>
  <c r="Z94" i="1"/>
  <c r="Y94" i="1"/>
  <c r="X94" i="1"/>
  <c r="U94" i="1"/>
  <c r="T94" i="1"/>
  <c r="S94" i="1"/>
  <c r="R94" i="1"/>
  <c r="N94" i="1"/>
  <c r="K94" i="1"/>
  <c r="H94" i="1"/>
  <c r="AE93" i="1"/>
  <c r="AA93" i="1"/>
  <c r="AB93" i="1" s="1"/>
  <c r="Z93" i="1"/>
  <c r="Y93" i="1"/>
  <c r="U93" i="1"/>
  <c r="T93" i="1"/>
  <c r="S93" i="1"/>
  <c r="R93" i="1"/>
  <c r="AE92" i="1"/>
  <c r="AA92" i="1"/>
  <c r="AB92" i="1" s="1"/>
  <c r="Z92" i="1"/>
  <c r="Y92" i="1"/>
  <c r="U92" i="1"/>
  <c r="T92" i="1"/>
  <c r="S92" i="1"/>
  <c r="R92" i="1"/>
  <c r="AE91" i="1"/>
  <c r="AA91" i="1"/>
  <c r="AB91" i="1" s="1"/>
  <c r="Z91" i="1"/>
  <c r="Y91" i="1"/>
  <c r="U91" i="1"/>
  <c r="T91" i="1"/>
  <c r="S91" i="1"/>
  <c r="R91" i="1"/>
  <c r="AE90" i="1"/>
  <c r="AA90" i="1"/>
  <c r="AB90" i="1" s="1"/>
  <c r="Z90" i="1"/>
  <c r="Y90" i="1"/>
  <c r="U90" i="1"/>
  <c r="T90" i="1"/>
  <c r="S90" i="1"/>
  <c r="R90" i="1"/>
  <c r="AE89" i="1"/>
  <c r="AA89" i="1"/>
  <c r="AB89" i="1" s="1"/>
  <c r="Z89" i="1"/>
  <c r="Y89" i="1"/>
  <c r="U89" i="1"/>
  <c r="T89" i="1"/>
  <c r="S89" i="1"/>
  <c r="R89" i="1"/>
  <c r="AE88" i="1"/>
  <c r="AA88" i="1"/>
  <c r="AB88" i="1" s="1"/>
  <c r="Z88" i="1"/>
  <c r="Y88" i="1"/>
  <c r="U88" i="1"/>
  <c r="T88" i="1"/>
  <c r="S88" i="1"/>
  <c r="R88" i="1"/>
  <c r="AE87" i="1"/>
  <c r="AA87" i="1"/>
  <c r="AB87" i="1" s="1"/>
  <c r="Z87" i="1"/>
  <c r="Y87" i="1"/>
  <c r="U87" i="1"/>
  <c r="T87" i="1"/>
  <c r="S87" i="1"/>
  <c r="R87" i="1"/>
  <c r="AE86" i="1"/>
  <c r="AA86" i="1"/>
  <c r="AB86" i="1" s="1"/>
  <c r="Z86" i="1"/>
  <c r="Y86" i="1"/>
  <c r="U86" i="1"/>
  <c r="T86" i="1"/>
  <c r="S86" i="1"/>
  <c r="R86" i="1"/>
  <c r="AE85" i="1"/>
  <c r="AA85" i="1"/>
  <c r="AB85" i="1" s="1"/>
  <c r="Z85" i="1"/>
  <c r="Y85" i="1"/>
  <c r="U85" i="1"/>
  <c r="T85" i="1"/>
  <c r="S85" i="1"/>
  <c r="R85" i="1"/>
  <c r="AE84" i="1"/>
  <c r="AA84" i="1"/>
  <c r="AB84" i="1" s="1"/>
  <c r="Z84" i="1"/>
  <c r="Y84" i="1"/>
  <c r="U84" i="1"/>
  <c r="T84" i="1"/>
  <c r="S84" i="1"/>
  <c r="R84" i="1"/>
  <c r="AE83" i="1"/>
  <c r="AA83" i="1"/>
  <c r="AB83" i="1" s="1"/>
  <c r="Z83" i="1"/>
  <c r="Y83" i="1"/>
  <c r="U83" i="1"/>
  <c r="T83" i="1"/>
  <c r="S83" i="1"/>
  <c r="R83" i="1"/>
  <c r="AE82" i="1"/>
  <c r="AA82" i="1"/>
  <c r="AB82" i="1" s="1"/>
  <c r="Z82" i="1"/>
  <c r="Y82" i="1"/>
  <c r="U82" i="1"/>
  <c r="T82" i="1"/>
  <c r="S82" i="1"/>
  <c r="R82" i="1"/>
  <c r="AE81" i="1"/>
  <c r="AA81" i="1"/>
  <c r="AB81" i="1" s="1"/>
  <c r="Z81" i="1"/>
  <c r="Y81" i="1"/>
  <c r="U81" i="1"/>
  <c r="T81" i="1"/>
  <c r="S81" i="1"/>
  <c r="R81" i="1"/>
  <c r="AE80" i="1"/>
  <c r="AA80" i="1"/>
  <c r="AB80" i="1" s="1"/>
  <c r="Z80" i="1"/>
  <c r="Y80" i="1"/>
  <c r="U80" i="1"/>
  <c r="T80" i="1"/>
  <c r="S80" i="1"/>
  <c r="R80" i="1"/>
  <c r="AE79" i="1"/>
  <c r="AA79" i="1"/>
  <c r="AB79" i="1" s="1"/>
  <c r="Z79" i="1"/>
  <c r="Y79" i="1"/>
  <c r="U79" i="1"/>
  <c r="T79" i="1"/>
  <c r="S79" i="1"/>
  <c r="R79" i="1"/>
  <c r="AE78" i="1"/>
  <c r="AA78" i="1"/>
  <c r="AB78" i="1" s="1"/>
  <c r="Z78" i="1"/>
  <c r="Y78" i="1"/>
  <c r="U78" i="1"/>
  <c r="T78" i="1"/>
  <c r="S78" i="1"/>
  <c r="R78" i="1"/>
  <c r="AE77" i="1"/>
  <c r="AA77" i="1"/>
  <c r="AB77" i="1" s="1"/>
  <c r="Z77" i="1"/>
  <c r="Y77" i="1"/>
  <c r="U77" i="1"/>
  <c r="T77" i="1"/>
  <c r="S77" i="1"/>
  <c r="R77" i="1"/>
  <c r="AE76" i="1"/>
  <c r="AA76" i="1"/>
  <c r="AB76" i="1" s="1"/>
  <c r="Z76" i="1"/>
  <c r="Y76" i="1"/>
  <c r="U76" i="1"/>
  <c r="T76" i="1"/>
  <c r="S76" i="1"/>
  <c r="R76" i="1"/>
  <c r="AE75" i="1"/>
  <c r="AA75" i="1"/>
  <c r="AB75" i="1" s="1"/>
  <c r="Z75" i="1"/>
  <c r="Y75" i="1"/>
  <c r="U75" i="1"/>
  <c r="T75" i="1"/>
  <c r="S75" i="1"/>
  <c r="R75" i="1"/>
  <c r="AE74" i="1"/>
  <c r="AA74" i="1"/>
  <c r="AB74" i="1" s="1"/>
  <c r="Z74" i="1"/>
  <c r="Y74" i="1"/>
  <c r="U74" i="1"/>
  <c r="T74" i="1"/>
  <c r="S74" i="1"/>
  <c r="R74" i="1"/>
  <c r="AE73" i="1"/>
  <c r="AA73" i="1"/>
  <c r="AB73" i="1" s="1"/>
  <c r="Z73" i="1"/>
  <c r="Y73" i="1"/>
  <c r="U73" i="1"/>
  <c r="T73" i="1"/>
  <c r="S73" i="1"/>
  <c r="R73" i="1"/>
  <c r="AE72" i="1"/>
  <c r="AA72" i="1"/>
  <c r="AB72" i="1" s="1"/>
  <c r="Z72" i="1"/>
  <c r="Y72" i="1"/>
  <c r="U72" i="1"/>
  <c r="T72" i="1"/>
  <c r="S72" i="1"/>
  <c r="R72" i="1"/>
  <c r="AE71" i="1"/>
  <c r="AA71" i="1"/>
  <c r="AB71" i="1" s="1"/>
  <c r="Z71" i="1"/>
  <c r="Y71" i="1"/>
  <c r="U71" i="1"/>
  <c r="T71" i="1"/>
  <c r="S71" i="1"/>
  <c r="R71" i="1"/>
  <c r="AE70" i="1"/>
  <c r="AA70" i="1"/>
  <c r="AB70" i="1" s="1"/>
  <c r="Z70" i="1"/>
  <c r="Y70" i="1"/>
  <c r="U70" i="1"/>
  <c r="T70" i="1"/>
  <c r="S70" i="1"/>
  <c r="R70" i="1"/>
  <c r="AE69" i="1"/>
  <c r="AA69" i="1"/>
  <c r="AB69" i="1" s="1"/>
  <c r="Z69" i="1"/>
  <c r="Y69" i="1"/>
  <c r="U69" i="1"/>
  <c r="T69" i="1"/>
  <c r="S69" i="1"/>
  <c r="R69" i="1"/>
  <c r="AE68" i="1"/>
  <c r="AA68" i="1"/>
  <c r="AB68" i="1" s="1"/>
  <c r="Z68" i="1"/>
  <c r="Y68" i="1"/>
  <c r="U68" i="1"/>
  <c r="T68" i="1"/>
  <c r="S68" i="1"/>
  <c r="R68" i="1"/>
  <c r="AE67" i="1"/>
  <c r="AA67" i="1"/>
  <c r="AB67" i="1" s="1"/>
  <c r="Z67" i="1"/>
  <c r="Y67" i="1"/>
  <c r="U67" i="1"/>
  <c r="T67" i="1"/>
  <c r="S67" i="1"/>
  <c r="R67" i="1"/>
  <c r="AE66" i="1"/>
  <c r="AA66" i="1"/>
  <c r="AB66" i="1" s="1"/>
  <c r="Z66" i="1"/>
  <c r="Y66" i="1"/>
  <c r="U66" i="1"/>
  <c r="T66" i="1"/>
  <c r="S66" i="1"/>
  <c r="R66" i="1"/>
  <c r="AE65" i="1"/>
  <c r="AA65" i="1"/>
  <c r="AB65" i="1" s="1"/>
  <c r="Z65" i="1"/>
  <c r="Y65" i="1"/>
  <c r="U65" i="1"/>
  <c r="T65" i="1"/>
  <c r="S65" i="1"/>
  <c r="R65" i="1"/>
  <c r="AE64" i="1"/>
  <c r="AA64" i="1"/>
  <c r="AB64" i="1" s="1"/>
  <c r="Z64" i="1"/>
  <c r="Y64" i="1"/>
  <c r="U64" i="1"/>
  <c r="T64" i="1"/>
  <c r="S64" i="1"/>
  <c r="R64" i="1"/>
  <c r="AE63" i="1"/>
  <c r="AA63" i="1"/>
  <c r="AB63" i="1" s="1"/>
  <c r="Z63" i="1"/>
  <c r="Y63" i="1"/>
  <c r="U63" i="1"/>
  <c r="T63" i="1"/>
  <c r="S63" i="1"/>
  <c r="R63" i="1"/>
  <c r="AE62" i="1"/>
  <c r="AA62" i="1"/>
  <c r="AB62" i="1" s="1"/>
  <c r="Z62" i="1"/>
  <c r="Y62" i="1"/>
  <c r="U62" i="1"/>
  <c r="T62" i="1"/>
  <c r="S62" i="1"/>
  <c r="R62" i="1"/>
  <c r="AE61" i="1"/>
  <c r="AA61" i="1"/>
  <c r="AB61" i="1" s="1"/>
  <c r="Z61" i="1"/>
  <c r="Y61" i="1"/>
  <c r="U61" i="1"/>
  <c r="T61" i="1"/>
  <c r="S61" i="1"/>
  <c r="R61" i="1"/>
  <c r="AE60" i="1"/>
  <c r="AA60" i="1"/>
  <c r="AB60" i="1" s="1"/>
  <c r="Z60" i="1"/>
  <c r="Y60" i="1"/>
  <c r="U60" i="1"/>
  <c r="T60" i="1"/>
  <c r="S60" i="1"/>
  <c r="R60" i="1"/>
  <c r="AE59" i="1"/>
  <c r="AA59" i="1"/>
  <c r="AB59" i="1" s="1"/>
  <c r="Z59" i="1"/>
  <c r="Y59" i="1"/>
  <c r="U59" i="1"/>
  <c r="T59" i="1"/>
  <c r="S59" i="1"/>
  <c r="R59" i="1"/>
  <c r="AE58" i="1"/>
  <c r="AA58" i="1"/>
  <c r="AB58" i="1" s="1"/>
  <c r="Z58" i="1"/>
  <c r="Y58" i="1"/>
  <c r="U58" i="1"/>
  <c r="T58" i="1"/>
  <c r="S58" i="1"/>
  <c r="R58" i="1"/>
  <c r="AE57" i="1"/>
  <c r="AA57" i="1"/>
  <c r="AB57" i="1" s="1"/>
  <c r="Z57" i="1"/>
  <c r="Y57" i="1"/>
  <c r="U57" i="1"/>
  <c r="T57" i="1"/>
  <c r="S57" i="1"/>
  <c r="R57" i="1"/>
  <c r="AE56" i="1"/>
  <c r="AA56" i="1"/>
  <c r="AB56" i="1" s="1"/>
  <c r="Z56" i="1"/>
  <c r="Y56" i="1"/>
  <c r="U56" i="1"/>
  <c r="T56" i="1"/>
  <c r="S56" i="1"/>
  <c r="R56" i="1"/>
  <c r="AE55" i="1"/>
  <c r="AA55" i="1"/>
  <c r="AB55" i="1" s="1"/>
  <c r="Z55" i="1"/>
  <c r="Y55" i="1"/>
  <c r="U55" i="1"/>
  <c r="T55" i="1"/>
  <c r="S55" i="1"/>
  <c r="R55" i="1"/>
  <c r="AE54" i="1"/>
  <c r="AA54" i="1"/>
  <c r="AB54" i="1" s="1"/>
  <c r="Z54" i="1"/>
  <c r="Y54" i="1"/>
  <c r="U54" i="1"/>
  <c r="T54" i="1"/>
  <c r="S54" i="1"/>
  <c r="R54" i="1"/>
  <c r="AE53" i="1"/>
  <c r="AA53" i="1"/>
  <c r="AB53" i="1" s="1"/>
  <c r="Z53" i="1"/>
  <c r="Y53" i="1"/>
  <c r="U53" i="1"/>
  <c r="T53" i="1"/>
  <c r="S53" i="1"/>
  <c r="R53" i="1"/>
  <c r="B84" i="1"/>
  <c r="B85" i="1" s="1"/>
  <c r="B86" i="1" s="1"/>
  <c r="B87" i="1" s="1"/>
  <c r="B88" i="1" s="1"/>
  <c r="B89" i="1" s="1"/>
  <c r="B90" i="1" s="1"/>
  <c r="B91" i="1" s="1"/>
  <c r="B92" i="1" s="1"/>
  <c r="B93" i="1" s="1"/>
  <c r="B83" i="1"/>
  <c r="G13" i="2"/>
  <c r="K88" i="8" l="1"/>
  <c r="P124" i="8"/>
  <c r="M88" i="8"/>
  <c r="H86" i="8"/>
  <c r="O86" i="8" s="1"/>
  <c r="N86" i="8" s="1" a="1"/>
  <c r="N86" i="8" s="1"/>
  <c r="P136" i="8"/>
  <c r="K86" i="8"/>
  <c r="P86" i="8" s="1"/>
  <c r="K75" i="8"/>
  <c r="M75" i="8"/>
  <c r="O123" i="8"/>
  <c r="N123" i="8" s="1" a="1"/>
  <c r="N123" i="8" s="1"/>
  <c r="O129" i="8"/>
  <c r="N129" i="8" s="1" a="1"/>
  <c r="N129" i="8" s="1"/>
  <c r="O132" i="8"/>
  <c r="N132" i="8" s="1" a="1"/>
  <c r="N132" i="8" s="1"/>
  <c r="P123" i="8"/>
  <c r="P129" i="8"/>
  <c r="P132" i="8"/>
  <c r="N139" i="8" a="1"/>
  <c r="N139" i="8" s="1"/>
  <c r="O124" i="8"/>
  <c r="N124" i="8" s="1" a="1"/>
  <c r="N124" i="8" s="1"/>
  <c r="O126" i="8"/>
  <c r="P126" i="8"/>
  <c r="P138" i="8"/>
  <c r="O136" i="8"/>
  <c r="N136" i="8" s="1" a="1"/>
  <c r="N136" i="8" s="1"/>
  <c r="O138" i="8"/>
  <c r="N138" i="8" s="1" a="1"/>
  <c r="N138" i="8" s="1"/>
  <c r="O131" i="8"/>
  <c r="N131" i="8" a="1"/>
  <c r="N131" i="8" s="1"/>
  <c r="H94" i="8"/>
  <c r="O94" i="8" s="1"/>
  <c r="H57" i="8"/>
  <c r="K94" i="8"/>
  <c r="P94" i="8" s="1"/>
  <c r="K55" i="8"/>
  <c r="K57" i="8"/>
  <c r="H71" i="8"/>
  <c r="H92" i="8"/>
  <c r="O92" i="8" s="1"/>
  <c r="H100" i="8"/>
  <c r="O100" i="8" s="1"/>
  <c r="M55" i="8"/>
  <c r="O55" i="8" s="1"/>
  <c r="K69" i="8"/>
  <c r="M71" i="8"/>
  <c r="P71" i="8" s="1"/>
  <c r="K100" i="8"/>
  <c r="P100" i="8" s="1"/>
  <c r="M69" i="8"/>
  <c r="O69" i="8" s="1"/>
  <c r="H54" i="8"/>
  <c r="O54" i="8" s="1"/>
  <c r="H66" i="8"/>
  <c r="O66" i="8" s="1"/>
  <c r="H68" i="8"/>
  <c r="O68" i="8" s="1"/>
  <c r="H82" i="8"/>
  <c r="K54" i="8"/>
  <c r="P54" i="8" s="1"/>
  <c r="K68" i="8"/>
  <c r="P68" i="8" s="1"/>
  <c r="H99" i="8"/>
  <c r="P110" i="8"/>
  <c r="M62" i="8"/>
  <c r="P62" i="8" s="1"/>
  <c r="K76" i="8"/>
  <c r="H93" i="8"/>
  <c r="O93" i="8" s="1"/>
  <c r="M99" i="8"/>
  <c r="P99" i="8" s="1"/>
  <c r="P107" i="8"/>
  <c r="H65" i="8"/>
  <c r="O65" i="8" s="1"/>
  <c r="K87" i="8"/>
  <c r="K65" i="8"/>
  <c r="P65" i="8" s="1"/>
  <c r="M70" i="8"/>
  <c r="O70" i="8" s="1"/>
  <c r="M76" i="8"/>
  <c r="K81" i="8"/>
  <c r="P81" i="8" s="1"/>
  <c r="M56" i="8"/>
  <c r="O56" i="8" s="1"/>
  <c r="O75" i="8"/>
  <c r="M87" i="8"/>
  <c r="O87" i="8" s="1"/>
  <c r="K66" i="8"/>
  <c r="P66" i="8" s="1"/>
  <c r="K82" i="8"/>
  <c r="O57" i="8"/>
  <c r="H62" i="8"/>
  <c r="H56" i="8"/>
  <c r="K70" i="8"/>
  <c r="O110" i="8"/>
  <c r="H81" i="8"/>
  <c r="O81" i="8" s="1"/>
  <c r="K93" i="8"/>
  <c r="P93" i="8" s="1"/>
  <c r="L86" i="8"/>
  <c r="L61" i="8"/>
  <c r="H64" i="8"/>
  <c r="O64" i="8" s="1"/>
  <c r="L75" i="8"/>
  <c r="H80" i="8"/>
  <c r="O80" i="8" s="1"/>
  <c r="M85" i="8"/>
  <c r="K85" i="8"/>
  <c r="L91" i="8"/>
  <c r="L54" i="8"/>
  <c r="K64" i="8"/>
  <c r="P64" i="8" s="1"/>
  <c r="L68" i="8"/>
  <c r="K77" i="8"/>
  <c r="H77" i="8"/>
  <c r="K80" i="8"/>
  <c r="P80" i="8" s="1"/>
  <c r="K101" i="8"/>
  <c r="H101" i="8"/>
  <c r="H53" i="8"/>
  <c r="O53" i="8" s="1"/>
  <c r="K60" i="8"/>
  <c r="L64" i="8"/>
  <c r="H67" i="8"/>
  <c r="O67" i="8" s="1"/>
  <c r="L80" i="8"/>
  <c r="K53" i="8"/>
  <c r="P53" i="8" s="1"/>
  <c r="H59" i="8"/>
  <c r="O59" i="8" s="1"/>
  <c r="K67" i="8"/>
  <c r="P67" i="8" s="1"/>
  <c r="H74" i="8"/>
  <c r="O74" i="8" s="1"/>
  <c r="M79" i="8"/>
  <c r="O79" i="8" s="1"/>
  <c r="K79" i="8"/>
  <c r="P79" i="8" s="1"/>
  <c r="L85" i="8"/>
  <c r="M90" i="8"/>
  <c r="K90" i="8"/>
  <c r="H90" i="8"/>
  <c r="L93" i="8"/>
  <c r="H98" i="8"/>
  <c r="O98" i="8" s="1"/>
  <c r="M103" i="8"/>
  <c r="O103" i="8" s="1"/>
  <c r="K103" i="8"/>
  <c r="L53" i="8"/>
  <c r="H58" i="8"/>
  <c r="O58" i="8" s="1"/>
  <c r="K59" i="8"/>
  <c r="P59" i="8" s="1"/>
  <c r="M60" i="8"/>
  <c r="O60" i="8" s="1"/>
  <c r="H63" i="8"/>
  <c r="O63" i="8" s="1"/>
  <c r="N63" i="8" s="1" a="1"/>
  <c r="N63" i="8" s="1"/>
  <c r="L67" i="8"/>
  <c r="K74" i="8"/>
  <c r="P74" i="8" s="1"/>
  <c r="H85" i="8"/>
  <c r="K95" i="8"/>
  <c r="P95" i="8" s="1"/>
  <c r="H95" i="8"/>
  <c r="O95" i="8" s="1"/>
  <c r="N95" i="8" s="1" a="1"/>
  <c r="N95" i="8" s="1"/>
  <c r="K98" i="8"/>
  <c r="P98" i="8" s="1"/>
  <c r="H52" i="8"/>
  <c r="O52" i="8" s="1"/>
  <c r="K58" i="8"/>
  <c r="P58" i="8" s="1"/>
  <c r="K63" i="8"/>
  <c r="P63" i="8" s="1"/>
  <c r="L74" i="8"/>
  <c r="P82" i="8"/>
  <c r="L98" i="8"/>
  <c r="M102" i="8"/>
  <c r="K102" i="8"/>
  <c r="H102" i="8"/>
  <c r="L99" i="8"/>
  <c r="M73" i="8"/>
  <c r="O73" i="8" s="1"/>
  <c r="K73" i="8"/>
  <c r="M77" i="8"/>
  <c r="L79" i="8"/>
  <c r="M84" i="8"/>
  <c r="K84" i="8"/>
  <c r="P84" i="8" s="1"/>
  <c r="H84" i="8"/>
  <c r="O84" i="8" s="1"/>
  <c r="N84" i="8" s="1" a="1"/>
  <c r="N84" i="8" s="1"/>
  <c r="M97" i="8"/>
  <c r="O97" i="8" s="1"/>
  <c r="K97" i="8"/>
  <c r="M101" i="8"/>
  <c r="L103" i="8"/>
  <c r="M61" i="8"/>
  <c r="K61" i="8"/>
  <c r="H61" i="8"/>
  <c r="O61" i="8" s="1"/>
  <c r="L73" i="8"/>
  <c r="M78" i="8"/>
  <c r="K78" i="8"/>
  <c r="P78" i="8" s="1"/>
  <c r="H78" i="8"/>
  <c r="O78" i="8" s="1"/>
  <c r="M91" i="8"/>
  <c r="O91" i="8" s="1"/>
  <c r="K91" i="8"/>
  <c r="L97" i="8"/>
  <c r="K83" i="8"/>
  <c r="P83" i="8" s="1"/>
  <c r="H83" i="8"/>
  <c r="O83" i="8" s="1"/>
  <c r="M72" i="8"/>
  <c r="K72" i="8"/>
  <c r="P72" i="8" s="1"/>
  <c r="H72" i="8"/>
  <c r="O72" i="8" s="1"/>
  <c r="N72" i="8" s="1" a="1"/>
  <c r="N72" i="8" s="1"/>
  <c r="M96" i="8"/>
  <c r="K96" i="8"/>
  <c r="H96" i="8"/>
  <c r="K52" i="8"/>
  <c r="P52" i="8" s="1"/>
  <c r="P57" i="8"/>
  <c r="K89" i="8"/>
  <c r="P89" i="8" s="1"/>
  <c r="H89" i="8"/>
  <c r="O89" i="8" s="1"/>
  <c r="K92" i="8"/>
  <c r="P92" i="8" s="1"/>
  <c r="L78" i="8"/>
  <c r="L84" i="8"/>
  <c r="L90" i="8"/>
  <c r="L96" i="8"/>
  <c r="L102" i="8"/>
  <c r="O76" i="8"/>
  <c r="O82" i="8"/>
  <c r="O88" i="8"/>
  <c r="O107" i="8"/>
  <c r="P109" i="8"/>
  <c r="O109" i="8"/>
  <c r="O111" i="8"/>
  <c r="N111" i="8" s="1" a="1"/>
  <c r="N111" i="8" s="1"/>
  <c r="P106" i="8"/>
  <c r="O106" i="8"/>
  <c r="N106" i="8" s="1" a="1"/>
  <c r="N106" i="8" s="1"/>
  <c r="O108" i="8"/>
  <c r="N108" i="8" s="1" a="1"/>
  <c r="N108" i="8" s="1"/>
  <c r="N109" i="8" a="1"/>
  <c r="N109" i="8" s="1"/>
  <c r="AE52" i="1"/>
  <c r="AE51" i="1"/>
  <c r="AE50" i="1"/>
  <c r="AE49" i="1"/>
  <c r="AE48" i="1"/>
  <c r="AE47" i="1"/>
  <c r="AE46" i="1"/>
  <c r="AE45" i="1"/>
  <c r="AE44" i="1"/>
  <c r="AE43" i="1"/>
  <c r="AE42" i="1"/>
  <c r="AE41" i="1"/>
  <c r="AE40" i="1"/>
  <c r="AE39" i="1"/>
  <c r="AE38" i="1"/>
  <c r="AE37" i="1"/>
  <c r="AE36" i="1"/>
  <c r="AE35" i="1"/>
  <c r="AE34" i="1"/>
  <c r="AE33" i="1"/>
  <c r="AE32" i="1"/>
  <c r="AE31" i="1"/>
  <c r="AE30" i="1"/>
  <c r="AE29" i="1"/>
  <c r="AE28" i="1"/>
  <c r="AE27" i="1"/>
  <c r="AE26" i="1"/>
  <c r="AE25" i="1"/>
  <c r="AE24" i="1"/>
  <c r="AE23" i="1"/>
  <c r="AE22" i="1"/>
  <c r="AE21" i="1"/>
  <c r="AE20" i="1"/>
  <c r="AE19" i="1"/>
  <c r="AE18" i="1"/>
  <c r="AE17" i="1"/>
  <c r="AE16" i="1"/>
  <c r="AE15" i="1"/>
  <c r="AE14" i="1"/>
  <c r="P75" i="8" l="1"/>
  <c r="N81" i="8" a="1"/>
  <c r="N81" i="8" s="1"/>
  <c r="P70" i="8"/>
  <c r="P88" i="8"/>
  <c r="N88" i="8" a="1"/>
  <c r="N88" i="8" s="1"/>
  <c r="N79" i="8" a="1"/>
  <c r="N79" i="8" s="1"/>
  <c r="N75" i="8" a="1"/>
  <c r="N75" i="8" s="1"/>
  <c r="N80" i="8" a="1"/>
  <c r="N80" i="8" s="1"/>
  <c r="N100" i="8" a="1"/>
  <c r="N100" i="8" s="1"/>
  <c r="O71" i="8"/>
  <c r="N71" i="8" s="1" a="1"/>
  <c r="N71" i="8" s="1"/>
  <c r="N107" i="8" a="1"/>
  <c r="N107" i="8" s="1"/>
  <c r="O102" i="8"/>
  <c r="N126" i="8" a="1"/>
  <c r="N126" i="8" s="1"/>
  <c r="P87" i="8"/>
  <c r="P69" i="8"/>
  <c r="N69" i="8" s="1" a="1"/>
  <c r="N69" i="8" s="1"/>
  <c r="O99" i="8"/>
  <c r="N99" i="8" s="1" a="1"/>
  <c r="N99" i="8" s="1"/>
  <c r="P90" i="8"/>
  <c r="N110" i="8" a="1"/>
  <c r="N110" i="8" s="1"/>
  <c r="N68" i="8" a="1"/>
  <c r="N68" i="8" s="1"/>
  <c r="O101" i="8"/>
  <c r="N94" i="8" a="1"/>
  <c r="N94" i="8" s="1"/>
  <c r="P61" i="8"/>
  <c r="N61" i="8" s="1" a="1"/>
  <c r="N61" i="8" s="1"/>
  <c r="P101" i="8"/>
  <c r="N64" i="8" a="1"/>
  <c r="N64" i="8" s="1"/>
  <c r="N66" i="8" a="1"/>
  <c r="N66" i="8" s="1"/>
  <c r="P55" i="8"/>
  <c r="N55" i="8" s="1" a="1"/>
  <c r="N55" i="8" s="1"/>
  <c r="N57" i="8" a="1"/>
  <c r="N57" i="8" s="1"/>
  <c r="N89" i="8" a="1"/>
  <c r="N89" i="8" s="1"/>
  <c r="N83" i="8" a="1"/>
  <c r="N83" i="8" s="1"/>
  <c r="P73" i="8"/>
  <c r="N73" i="8" s="1" a="1"/>
  <c r="N73" i="8" s="1"/>
  <c r="N74" i="8" a="1"/>
  <c r="N74" i="8" s="1"/>
  <c r="P76" i="8"/>
  <c r="N76" i="8" s="1" a="1"/>
  <c r="N76" i="8" s="1"/>
  <c r="N93" i="8" a="1"/>
  <c r="N93" i="8" s="1"/>
  <c r="N59" i="8" a="1"/>
  <c r="N59" i="8" s="1"/>
  <c r="P77" i="8"/>
  <c r="N65" i="8" a="1"/>
  <c r="N65" i="8" s="1"/>
  <c r="O85" i="8"/>
  <c r="N98" i="8" a="1"/>
  <c r="N98" i="8" s="1"/>
  <c r="P56" i="8"/>
  <c r="N56" i="8" s="1" a="1"/>
  <c r="N56" i="8" s="1"/>
  <c r="N70" i="8" a="1"/>
  <c r="N70" i="8" s="1"/>
  <c r="O62" i="8"/>
  <c r="N62" i="8" s="1" a="1"/>
  <c r="N62" i="8" s="1"/>
  <c r="O77" i="8"/>
  <c r="O96" i="8"/>
  <c r="N54" i="8" a="1"/>
  <c r="N54" i="8" s="1"/>
  <c r="P96" i="8"/>
  <c r="N92" i="8" a="1"/>
  <c r="N92" i="8" s="1"/>
  <c r="O90" i="8"/>
  <c r="N67" i="8" a="1"/>
  <c r="N67" i="8" s="1"/>
  <c r="N87" i="8" a="1"/>
  <c r="N87" i="8" s="1"/>
  <c r="N82" i="8" a="1"/>
  <c r="N82" i="8" s="1"/>
  <c r="N52" i="8" a="1"/>
  <c r="N52" i="8" s="1"/>
  <c r="N58" i="8" a="1"/>
  <c r="N58" i="8" s="1"/>
  <c r="P60" i="8"/>
  <c r="N60" i="8" s="1" a="1"/>
  <c r="N60" i="8" s="1"/>
  <c r="N53" i="8" a="1"/>
  <c r="N53" i="8" s="1"/>
  <c r="P91" i="8"/>
  <c r="N91" i="8" s="1" a="1"/>
  <c r="N91" i="8" s="1"/>
  <c r="P85" i="8"/>
  <c r="P97" i="8"/>
  <c r="N97" i="8" s="1" a="1"/>
  <c r="N97" i="8" s="1"/>
  <c r="P103" i="8"/>
  <c r="N103" i="8" s="1" a="1"/>
  <c r="N103" i="8" s="1"/>
  <c r="N78" i="8" a="1"/>
  <c r="N78" i="8" s="1"/>
  <c r="P102" i="8"/>
  <c r="K117" i="8"/>
  <c r="E24" i="8"/>
  <c r="G27" i="10"/>
  <c r="O9" i="8"/>
  <c r="D27" i="8"/>
  <c r="H114" i="8"/>
  <c r="D24" i="8"/>
  <c r="K24" i="8" s="1"/>
  <c r="H62" i="10"/>
  <c r="H61" i="10"/>
  <c r="N102" i="8" l="1" a="1"/>
  <c r="N102" i="8" s="1"/>
  <c r="N90" i="8" a="1"/>
  <c r="N90" i="8" s="1"/>
  <c r="N96" i="8" a="1"/>
  <c r="N96" i="8" s="1"/>
  <c r="N77" i="8" a="1"/>
  <c r="N77" i="8" s="1"/>
  <c r="N101" i="8" a="1"/>
  <c r="N101" i="8" s="1"/>
  <c r="N85" i="8" a="1"/>
  <c r="N85" i="8" s="1"/>
  <c r="S45" i="1"/>
  <c r="M178" i="8" l="1"/>
  <c r="L178" i="8"/>
  <c r="K178" i="8"/>
  <c r="M157" i="8"/>
  <c r="O157" i="8" s="1"/>
  <c r="L157" i="8"/>
  <c r="K157" i="8"/>
  <c r="M156" i="8"/>
  <c r="O156" i="8" s="1"/>
  <c r="L156" i="8"/>
  <c r="K156" i="8"/>
  <c r="M155" i="8"/>
  <c r="O155" i="8" s="1"/>
  <c r="L155" i="8"/>
  <c r="K155" i="8"/>
  <c r="M154" i="8"/>
  <c r="O154" i="8" s="1"/>
  <c r="L154" i="8"/>
  <c r="K154" i="8"/>
  <c r="M153" i="8"/>
  <c r="O153" i="8" s="1"/>
  <c r="L153" i="8"/>
  <c r="K153" i="8"/>
  <c r="M152" i="8"/>
  <c r="O152" i="8" s="1"/>
  <c r="L152" i="8"/>
  <c r="K152" i="8"/>
  <c r="P152" i="8" s="1"/>
  <c r="M151" i="8"/>
  <c r="O151" i="8" s="1"/>
  <c r="L151" i="8"/>
  <c r="K151" i="8"/>
  <c r="P151" i="8" s="1"/>
  <c r="M150" i="8"/>
  <c r="O150" i="8" s="1"/>
  <c r="L150" i="8"/>
  <c r="K150" i="8"/>
  <c r="M149" i="8"/>
  <c r="O149" i="8" s="1"/>
  <c r="L149" i="8"/>
  <c r="K149" i="8"/>
  <c r="M148" i="8"/>
  <c r="O148" i="8" s="1"/>
  <c r="L148" i="8"/>
  <c r="K148" i="8"/>
  <c r="M147" i="8"/>
  <c r="O147" i="8" s="1"/>
  <c r="L147" i="8"/>
  <c r="K147" i="8"/>
  <c r="M146" i="8"/>
  <c r="O146" i="8" s="1"/>
  <c r="L146" i="8"/>
  <c r="K146" i="8"/>
  <c r="M145" i="8"/>
  <c r="O145" i="8" s="1"/>
  <c r="L145" i="8"/>
  <c r="K145" i="8"/>
  <c r="M144" i="8"/>
  <c r="O144" i="8" s="1"/>
  <c r="L144" i="8"/>
  <c r="K144" i="8"/>
  <c r="P144" i="8" s="1"/>
  <c r="M86" i="10"/>
  <c r="P86" i="10" s="1"/>
  <c r="L86" i="10"/>
  <c r="M85" i="10"/>
  <c r="O85" i="10" s="1"/>
  <c r="L85" i="10"/>
  <c r="K85" i="10"/>
  <c r="M84" i="10"/>
  <c r="O84" i="10" s="1"/>
  <c r="L84" i="10"/>
  <c r="K84" i="10"/>
  <c r="M83" i="10"/>
  <c r="O83" i="10" s="1"/>
  <c r="L83" i="10"/>
  <c r="K83" i="10"/>
  <c r="M82" i="10"/>
  <c r="O82" i="10" s="1"/>
  <c r="L82" i="10"/>
  <c r="K82" i="10"/>
  <c r="M81" i="10"/>
  <c r="O81" i="10" s="1"/>
  <c r="L81" i="10"/>
  <c r="K81" i="10"/>
  <c r="M80" i="10"/>
  <c r="L80" i="10"/>
  <c r="K80" i="10"/>
  <c r="M79" i="10"/>
  <c r="O79" i="10" s="1"/>
  <c r="L79" i="10"/>
  <c r="K79" i="10"/>
  <c r="M78" i="10"/>
  <c r="O78" i="10" s="1"/>
  <c r="L78" i="10"/>
  <c r="K78" i="10"/>
  <c r="P78" i="10" s="1"/>
  <c r="M77" i="10"/>
  <c r="O77" i="10" s="1"/>
  <c r="L77" i="10"/>
  <c r="K77" i="10"/>
  <c r="M76" i="10"/>
  <c r="L76" i="10"/>
  <c r="K76" i="10"/>
  <c r="O75" i="10"/>
  <c r="M75" i="10"/>
  <c r="L75" i="10"/>
  <c r="K75" i="10"/>
  <c r="M74" i="10"/>
  <c r="O74" i="10" s="1"/>
  <c r="L74" i="10"/>
  <c r="K74" i="10"/>
  <c r="M73" i="10"/>
  <c r="O73" i="10" s="1"/>
  <c r="L73" i="10"/>
  <c r="K73" i="10"/>
  <c r="M72" i="10"/>
  <c r="L72" i="10"/>
  <c r="B145" i="8"/>
  <c r="B146" i="8" s="1"/>
  <c r="B147" i="8" s="1"/>
  <c r="B148" i="8" s="1"/>
  <c r="B149" i="8" s="1"/>
  <c r="B150" i="8" s="1"/>
  <c r="B151" i="8" s="1"/>
  <c r="B152" i="8" s="1"/>
  <c r="B153" i="8" s="1"/>
  <c r="B154" i="8" s="1"/>
  <c r="B155" i="8" s="1"/>
  <c r="B156" i="8" s="1"/>
  <c r="B157" i="8" s="1"/>
  <c r="B73" i="10"/>
  <c r="B74" i="10" s="1"/>
  <c r="B75" i="10" s="1"/>
  <c r="B76" i="10" s="1"/>
  <c r="B77" i="10" s="1"/>
  <c r="B78" i="10" s="1"/>
  <c r="B79" i="10" s="1"/>
  <c r="B80" i="10" s="1"/>
  <c r="B81" i="10" s="1"/>
  <c r="B82" i="10" s="1"/>
  <c r="B83" i="10" s="1"/>
  <c r="B84" i="10" s="1"/>
  <c r="B85" i="10" s="1"/>
  <c r="B86" i="10" s="1"/>
  <c r="J87" i="10"/>
  <c r="G87" i="10"/>
  <c r="J179" i="8"/>
  <c r="G179" i="8"/>
  <c r="J142" i="8"/>
  <c r="G142" i="8"/>
  <c r="P150" i="8" l="1"/>
  <c r="L87" i="10"/>
  <c r="L179" i="8"/>
  <c r="P76" i="10"/>
  <c r="O76" i="10"/>
  <c r="N150" i="8" a="1"/>
  <c r="N150" i="8" s="1"/>
  <c r="P79" i="10"/>
  <c r="P178" i="8"/>
  <c r="P75" i="10"/>
  <c r="N75" i="10" s="1" a="1"/>
  <c r="N75" i="10" s="1"/>
  <c r="P80" i="10"/>
  <c r="P83" i="10"/>
  <c r="N83" i="10" s="1" a="1"/>
  <c r="N83" i="10" s="1"/>
  <c r="P84" i="10"/>
  <c r="N84" i="10" s="1" a="1"/>
  <c r="N84" i="10" s="1"/>
  <c r="P148" i="8"/>
  <c r="N148" i="8" s="1" a="1"/>
  <c r="N148" i="8" s="1"/>
  <c r="P156" i="8"/>
  <c r="N156" i="8" s="1" a="1"/>
  <c r="N156" i="8" s="1"/>
  <c r="O72" i="10"/>
  <c r="P74" i="10"/>
  <c r="N74" i="10" s="1" a="1"/>
  <c r="N74" i="10" s="1"/>
  <c r="O80" i="10"/>
  <c r="P82" i="10"/>
  <c r="N82" i="10" s="1" a="1"/>
  <c r="N82" i="10" s="1"/>
  <c r="P146" i="8"/>
  <c r="N146" i="8" s="1" a="1"/>
  <c r="N146" i="8" s="1"/>
  <c r="P154" i="8"/>
  <c r="N154" i="8" s="1" a="1"/>
  <c r="N154" i="8" s="1"/>
  <c r="P155" i="8"/>
  <c r="N155" i="8" s="1" a="1"/>
  <c r="N155" i="8" s="1"/>
  <c r="P147" i="8"/>
  <c r="N147" i="8" s="1" a="1"/>
  <c r="N147" i="8" s="1"/>
  <c r="O86" i="10"/>
  <c r="N86" i="10" s="1" a="1"/>
  <c r="N86" i="10" s="1"/>
  <c r="O178" i="8"/>
  <c r="O179" i="8" s="1"/>
  <c r="N144" i="8" a="1"/>
  <c r="N144" i="8" s="1"/>
  <c r="N151" i="8" a="1"/>
  <c r="N151" i="8" s="1"/>
  <c r="N152" i="8" a="1"/>
  <c r="N152" i="8" s="1"/>
  <c r="P157" i="8"/>
  <c r="N157" i="8" s="1" a="1"/>
  <c r="N157" i="8" s="1"/>
  <c r="P145" i="8"/>
  <c r="P149" i="8"/>
  <c r="N149" i="8" s="1" a="1"/>
  <c r="N149" i="8" s="1"/>
  <c r="P153" i="8"/>
  <c r="N153" i="8" s="1" a="1"/>
  <c r="N153" i="8" s="1"/>
  <c r="N76" i="10" a="1"/>
  <c r="N76" i="10" s="1"/>
  <c r="N78" i="10" a="1"/>
  <c r="N78" i="10" s="1"/>
  <c r="N79" i="10" a="1"/>
  <c r="N79" i="10" s="1"/>
  <c r="N80" i="10" a="1"/>
  <c r="N80" i="10" s="1"/>
  <c r="P73" i="10"/>
  <c r="N73" i="10" s="1" a="1"/>
  <c r="N73" i="10" s="1"/>
  <c r="P85" i="10"/>
  <c r="N85" i="10" s="1" a="1"/>
  <c r="N85" i="10" s="1"/>
  <c r="P77" i="10"/>
  <c r="N77" i="10" s="1" a="1"/>
  <c r="N77" i="10" s="1"/>
  <c r="P81" i="10"/>
  <c r="N81" i="10" s="1" a="1"/>
  <c r="N81" i="10" s="1"/>
  <c r="P179" i="8" l="1"/>
  <c r="N178" i="8" a="1"/>
  <c r="N178" i="8" s="1"/>
  <c r="O87" i="10"/>
  <c r="N145" i="8" a="1"/>
  <c r="N145" i="8" s="1"/>
  <c r="N179" i="8" l="1"/>
  <c r="J53" i="10"/>
  <c r="J180" i="8"/>
  <c r="G25" i="10" l="1"/>
  <c r="F25" i="10"/>
  <c r="E25" i="10"/>
  <c r="D25" i="10"/>
  <c r="M25" i="10" s="1"/>
  <c r="B25" i="10"/>
  <c r="B26" i="10" s="1"/>
  <c r="M141" i="8"/>
  <c r="L141" i="8"/>
  <c r="K141" i="8"/>
  <c r="M119" i="8"/>
  <c r="L119" i="8"/>
  <c r="K119" i="8"/>
  <c r="M118" i="8"/>
  <c r="L118" i="8"/>
  <c r="K118" i="8"/>
  <c r="M117" i="8"/>
  <c r="L117" i="8"/>
  <c r="M116" i="8"/>
  <c r="L116" i="8"/>
  <c r="K116" i="8"/>
  <c r="M115" i="8"/>
  <c r="L115" i="8"/>
  <c r="K115" i="8"/>
  <c r="M114" i="8"/>
  <c r="L114" i="8"/>
  <c r="K114" i="8"/>
  <c r="M113" i="8"/>
  <c r="L113" i="8"/>
  <c r="K113" i="8"/>
  <c r="M112" i="8"/>
  <c r="L112" i="8"/>
  <c r="K112" i="8"/>
  <c r="H141" i="8"/>
  <c r="H119" i="8"/>
  <c r="H118" i="8"/>
  <c r="H117" i="8"/>
  <c r="H116" i="8"/>
  <c r="H115" i="8"/>
  <c r="H113" i="8"/>
  <c r="H112" i="8"/>
  <c r="G52" i="10"/>
  <c r="F52" i="10"/>
  <c r="E52" i="10"/>
  <c r="D52" i="10"/>
  <c r="M52" i="10" s="1"/>
  <c r="G51" i="10"/>
  <c r="F51" i="10"/>
  <c r="E51" i="10"/>
  <c r="D51" i="10"/>
  <c r="K51" i="10" s="1"/>
  <c r="G50" i="10"/>
  <c r="F50" i="10"/>
  <c r="E50" i="10"/>
  <c r="D50" i="10"/>
  <c r="M50" i="10" s="1"/>
  <c r="G49" i="10"/>
  <c r="F49" i="10"/>
  <c r="E49" i="10"/>
  <c r="D49" i="10"/>
  <c r="K49" i="10" s="1"/>
  <c r="G48" i="10"/>
  <c r="F48" i="10"/>
  <c r="E48" i="10"/>
  <c r="D48" i="10"/>
  <c r="M48" i="10" s="1"/>
  <c r="G47" i="10"/>
  <c r="F47" i="10"/>
  <c r="E47" i="10"/>
  <c r="D47" i="10"/>
  <c r="K47" i="10" s="1"/>
  <c r="G46" i="10"/>
  <c r="F46" i="10"/>
  <c r="E46" i="10"/>
  <c r="D46" i="10"/>
  <c r="M46" i="10" s="1"/>
  <c r="G45" i="10"/>
  <c r="F45" i="10"/>
  <c r="E45" i="10"/>
  <c r="D45" i="10"/>
  <c r="K45" i="10" s="1"/>
  <c r="G44" i="10"/>
  <c r="F44" i="10"/>
  <c r="E44" i="10"/>
  <c r="D44" i="10"/>
  <c r="M44" i="10" s="1"/>
  <c r="G43" i="10"/>
  <c r="F43" i="10"/>
  <c r="E43" i="10"/>
  <c r="D43" i="10"/>
  <c r="K43" i="10" s="1"/>
  <c r="G42" i="10"/>
  <c r="F42" i="10"/>
  <c r="E42" i="10"/>
  <c r="D42" i="10"/>
  <c r="M42" i="10" s="1"/>
  <c r="G41" i="10"/>
  <c r="F41" i="10"/>
  <c r="E41" i="10"/>
  <c r="D41" i="10"/>
  <c r="K41" i="10" s="1"/>
  <c r="G40" i="10"/>
  <c r="F40" i="10"/>
  <c r="E40" i="10"/>
  <c r="D40" i="10"/>
  <c r="M40" i="10" s="1"/>
  <c r="G39" i="10"/>
  <c r="F39" i="10"/>
  <c r="E39" i="10"/>
  <c r="D39" i="10"/>
  <c r="K39" i="10" s="1"/>
  <c r="G38" i="10"/>
  <c r="E38" i="10"/>
  <c r="D38" i="10"/>
  <c r="M38" i="10" s="1"/>
  <c r="G37" i="10"/>
  <c r="F37" i="10"/>
  <c r="E37" i="10"/>
  <c r="D37" i="10"/>
  <c r="K37" i="10" s="1"/>
  <c r="G36" i="10"/>
  <c r="F36" i="10"/>
  <c r="E36" i="10"/>
  <c r="D36" i="10"/>
  <c r="H36" i="10" s="1"/>
  <c r="B25" i="8"/>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G55" i="10"/>
  <c r="G70" i="10" s="1"/>
  <c r="AE15" i="6"/>
  <c r="AA15" i="6"/>
  <c r="AB15" i="6" s="1"/>
  <c r="Z15" i="6"/>
  <c r="Y15" i="6"/>
  <c r="Y14" i="6"/>
  <c r="Z14" i="6"/>
  <c r="AA14" i="6"/>
  <c r="AB14" i="6" s="1"/>
  <c r="U15" i="6"/>
  <c r="T15" i="6"/>
  <c r="S15" i="6"/>
  <c r="R15" i="6"/>
  <c r="B15" i="6"/>
  <c r="B16" i="6" s="1"/>
  <c r="B52" i="8" l="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L142" i="8"/>
  <c r="P115" i="8"/>
  <c r="P117" i="8"/>
  <c r="P119" i="8"/>
  <c r="O115" i="8"/>
  <c r="N115" i="8" s="1" a="1"/>
  <c r="N115" i="8" s="1"/>
  <c r="O119" i="8"/>
  <c r="N119" i="8" s="1" a="1"/>
  <c r="N119" i="8" s="1"/>
  <c r="O113" i="8"/>
  <c r="P114" i="8"/>
  <c r="L41" i="10"/>
  <c r="L45" i="10"/>
  <c r="L47" i="10"/>
  <c r="L49" i="10"/>
  <c r="K25" i="10"/>
  <c r="P25" i="10" s="1"/>
  <c r="L25" i="10"/>
  <c r="L43" i="10"/>
  <c r="L37" i="10"/>
  <c r="L39" i="10"/>
  <c r="L51" i="10"/>
  <c r="O118" i="8"/>
  <c r="O112" i="8"/>
  <c r="P113" i="8"/>
  <c r="O116" i="8"/>
  <c r="P118" i="8"/>
  <c r="M36" i="10"/>
  <c r="O36" i="10" s="1"/>
  <c r="O114" i="8"/>
  <c r="O141" i="8"/>
  <c r="P116" i="8"/>
  <c r="P141" i="8"/>
  <c r="O117" i="8"/>
  <c r="P112" i="8"/>
  <c r="H39" i="10"/>
  <c r="H41" i="10"/>
  <c r="H49" i="10"/>
  <c r="H51" i="10"/>
  <c r="K36" i="10"/>
  <c r="M37" i="10"/>
  <c r="P37" i="10" s="1"/>
  <c r="K38" i="10"/>
  <c r="P38" i="10" s="1"/>
  <c r="M39" i="10"/>
  <c r="P39" i="10" s="1"/>
  <c r="K40" i="10"/>
  <c r="P40" i="10" s="1"/>
  <c r="M41" i="10"/>
  <c r="P41" i="10" s="1"/>
  <c r="K42" i="10"/>
  <c r="P42" i="10" s="1"/>
  <c r="M43" i="10"/>
  <c r="P43" i="10" s="1"/>
  <c r="K44" i="10"/>
  <c r="P44" i="10" s="1"/>
  <c r="M45" i="10"/>
  <c r="P45" i="10" s="1"/>
  <c r="K46" i="10"/>
  <c r="P46" i="10" s="1"/>
  <c r="M47" i="10"/>
  <c r="P47" i="10" s="1"/>
  <c r="K48" i="10"/>
  <c r="P48" i="10" s="1"/>
  <c r="M49" i="10"/>
  <c r="P49" i="10" s="1"/>
  <c r="K50" i="10"/>
  <c r="P50" i="10" s="1"/>
  <c r="M51" i="10"/>
  <c r="P51" i="10" s="1"/>
  <c r="K52" i="10"/>
  <c r="P52" i="10" s="1"/>
  <c r="H37" i="10"/>
  <c r="O37" i="10" s="1"/>
  <c r="H43" i="10"/>
  <c r="H47" i="10"/>
  <c r="L36" i="10"/>
  <c r="H38" i="10"/>
  <c r="O38" i="10" s="1"/>
  <c r="L38" i="10"/>
  <c r="H40" i="10"/>
  <c r="O40" i="10" s="1"/>
  <c r="L40" i="10"/>
  <c r="H42" i="10"/>
  <c r="O42" i="10" s="1"/>
  <c r="L42" i="10"/>
  <c r="H44" i="10"/>
  <c r="O44" i="10" s="1"/>
  <c r="L44" i="10"/>
  <c r="H46" i="10"/>
  <c r="O46" i="10" s="1"/>
  <c r="L46" i="10"/>
  <c r="H48" i="10"/>
  <c r="O48" i="10" s="1"/>
  <c r="L48" i="10"/>
  <c r="H50" i="10"/>
  <c r="O50" i="10" s="1"/>
  <c r="L50" i="10"/>
  <c r="H52" i="10"/>
  <c r="O52" i="10" s="1"/>
  <c r="L52" i="10"/>
  <c r="H45" i="10"/>
  <c r="L55" i="10"/>
  <c r="AD54" i="6"/>
  <c r="AA52" i="1"/>
  <c r="AB52" i="1" s="1"/>
  <c r="Z52" i="1"/>
  <c r="Y52" i="1"/>
  <c r="AA51" i="1"/>
  <c r="AB51" i="1" s="1"/>
  <c r="Z51" i="1"/>
  <c r="Y51" i="1"/>
  <c r="AA50" i="1"/>
  <c r="AB50" i="1" s="1"/>
  <c r="Z50" i="1"/>
  <c r="Y50" i="1"/>
  <c r="AA49" i="1"/>
  <c r="AB49" i="1" s="1"/>
  <c r="Z49" i="1"/>
  <c r="Y49" i="1"/>
  <c r="AA48" i="1"/>
  <c r="AB48" i="1" s="1"/>
  <c r="Z48" i="1"/>
  <c r="Y48" i="1"/>
  <c r="AA47" i="1"/>
  <c r="AB47" i="1" s="1"/>
  <c r="Z47" i="1"/>
  <c r="Y47" i="1"/>
  <c r="AA46" i="1"/>
  <c r="AB46" i="1" s="1"/>
  <c r="Z46" i="1"/>
  <c r="Y46" i="1"/>
  <c r="AA45" i="1"/>
  <c r="AB45" i="1" s="1"/>
  <c r="Z45" i="1"/>
  <c r="Y45" i="1"/>
  <c r="AA44" i="1"/>
  <c r="AB44" i="1" s="1"/>
  <c r="Z44" i="1"/>
  <c r="Y44" i="1"/>
  <c r="AA43" i="1"/>
  <c r="AB43" i="1" s="1"/>
  <c r="Z43" i="1"/>
  <c r="Y43" i="1"/>
  <c r="AA42" i="1"/>
  <c r="AB42" i="1" s="1"/>
  <c r="Z42" i="1"/>
  <c r="Y42" i="1"/>
  <c r="AA41" i="1"/>
  <c r="AB41" i="1" s="1"/>
  <c r="Z41" i="1"/>
  <c r="Y41" i="1"/>
  <c r="AA40" i="1"/>
  <c r="AB40" i="1" s="1"/>
  <c r="Z40" i="1"/>
  <c r="Y40" i="1"/>
  <c r="AA39" i="1"/>
  <c r="AB39" i="1" s="1"/>
  <c r="Z39" i="1"/>
  <c r="Y39" i="1"/>
  <c r="AA38" i="1"/>
  <c r="AB38" i="1" s="1"/>
  <c r="Z38" i="1"/>
  <c r="Y38" i="1"/>
  <c r="AA37" i="1"/>
  <c r="AB37" i="1" s="1"/>
  <c r="Z37" i="1"/>
  <c r="Y37" i="1"/>
  <c r="AA36" i="1"/>
  <c r="AB36" i="1" s="1"/>
  <c r="Z36" i="1"/>
  <c r="Y36" i="1"/>
  <c r="AA35" i="1"/>
  <c r="AB35" i="1" s="1"/>
  <c r="Z35" i="1"/>
  <c r="Y35" i="1"/>
  <c r="AA34" i="1"/>
  <c r="AB34" i="1" s="1"/>
  <c r="Z34" i="1"/>
  <c r="Y34" i="1"/>
  <c r="AA33" i="1"/>
  <c r="AB33" i="1" s="1"/>
  <c r="Z33" i="1"/>
  <c r="Y33" i="1"/>
  <c r="AA32" i="1"/>
  <c r="AB32" i="1" s="1"/>
  <c r="Z32" i="1"/>
  <c r="Y32" i="1"/>
  <c r="AA31" i="1"/>
  <c r="AB31" i="1" s="1"/>
  <c r="Z31" i="1"/>
  <c r="Y31" i="1"/>
  <c r="AA30" i="1"/>
  <c r="AB30" i="1" s="1"/>
  <c r="Z30" i="1"/>
  <c r="Y30" i="1"/>
  <c r="AA29" i="1"/>
  <c r="AB29" i="1" s="1"/>
  <c r="Z29" i="1"/>
  <c r="Y29" i="1"/>
  <c r="AA28" i="1"/>
  <c r="AB28" i="1" s="1"/>
  <c r="Z28" i="1"/>
  <c r="Y28" i="1"/>
  <c r="AA27" i="1"/>
  <c r="AB27" i="1" s="1"/>
  <c r="Z27" i="1"/>
  <c r="Y27" i="1"/>
  <c r="AA26" i="1"/>
  <c r="AB26" i="1" s="1"/>
  <c r="Z26" i="1"/>
  <c r="Y26" i="1"/>
  <c r="AA25" i="1"/>
  <c r="AB25" i="1" s="1"/>
  <c r="Z25" i="1"/>
  <c r="Y25" i="1"/>
  <c r="AA24" i="1"/>
  <c r="AB24" i="1" s="1"/>
  <c r="Z24" i="1"/>
  <c r="Y24" i="1"/>
  <c r="AA23" i="1"/>
  <c r="AB23" i="1" s="1"/>
  <c r="Z23" i="1"/>
  <c r="Y23" i="1"/>
  <c r="AA22" i="1"/>
  <c r="AB22" i="1" s="1"/>
  <c r="Z22" i="1"/>
  <c r="Y22" i="1"/>
  <c r="AA21" i="1"/>
  <c r="AB21" i="1" s="1"/>
  <c r="Z21" i="1"/>
  <c r="Y21" i="1"/>
  <c r="AA20" i="1"/>
  <c r="AB20" i="1" s="1"/>
  <c r="Z20" i="1"/>
  <c r="Y20" i="1"/>
  <c r="AA19" i="1"/>
  <c r="AB19" i="1" s="1"/>
  <c r="Z19" i="1"/>
  <c r="Y19" i="1"/>
  <c r="AA18" i="1"/>
  <c r="AB18" i="1" s="1"/>
  <c r="Z18" i="1"/>
  <c r="Y18" i="1"/>
  <c r="AA17" i="1"/>
  <c r="AB17" i="1" s="1"/>
  <c r="Z17" i="1"/>
  <c r="Y17" i="1"/>
  <c r="AA16" i="1"/>
  <c r="AB16" i="1" s="1"/>
  <c r="Z16" i="1"/>
  <c r="Y16" i="1"/>
  <c r="AA15" i="1"/>
  <c r="AB15" i="1" s="1"/>
  <c r="Z15" i="1"/>
  <c r="Y15" i="1"/>
  <c r="AA14" i="1"/>
  <c r="Z14" i="1"/>
  <c r="Y14" i="1"/>
  <c r="U52" i="1"/>
  <c r="T52" i="1"/>
  <c r="S52" i="1"/>
  <c r="R52" i="1"/>
  <c r="U51" i="1"/>
  <c r="T51" i="1"/>
  <c r="S51" i="1"/>
  <c r="R51" i="1"/>
  <c r="U50" i="1"/>
  <c r="T50" i="1"/>
  <c r="S50" i="1"/>
  <c r="R50" i="1"/>
  <c r="U49" i="1"/>
  <c r="T49" i="1"/>
  <c r="S49" i="1"/>
  <c r="R49" i="1"/>
  <c r="U48" i="1"/>
  <c r="T48" i="1"/>
  <c r="S48" i="1"/>
  <c r="R48" i="1"/>
  <c r="U47" i="1"/>
  <c r="T47" i="1"/>
  <c r="S47" i="1"/>
  <c r="R47" i="1"/>
  <c r="U46" i="1"/>
  <c r="T46" i="1"/>
  <c r="S46" i="1"/>
  <c r="R46" i="1"/>
  <c r="U45" i="1"/>
  <c r="T45" i="1"/>
  <c r="R45" i="1"/>
  <c r="U44" i="1"/>
  <c r="T44" i="1"/>
  <c r="S44" i="1"/>
  <c r="R44" i="1"/>
  <c r="U43" i="1"/>
  <c r="T43" i="1"/>
  <c r="S43" i="1"/>
  <c r="R43" i="1"/>
  <c r="U42" i="1"/>
  <c r="T42" i="1"/>
  <c r="S42" i="1"/>
  <c r="R42" i="1"/>
  <c r="U41" i="1"/>
  <c r="T41" i="1"/>
  <c r="S41" i="1"/>
  <c r="R41" i="1"/>
  <c r="U40" i="1"/>
  <c r="T40" i="1"/>
  <c r="S40" i="1"/>
  <c r="R40" i="1"/>
  <c r="U39" i="1"/>
  <c r="T39" i="1"/>
  <c r="S39" i="1"/>
  <c r="R39" i="1"/>
  <c r="U38" i="1"/>
  <c r="T38" i="1"/>
  <c r="S38" i="1"/>
  <c r="R38" i="1"/>
  <c r="U37" i="1"/>
  <c r="T37" i="1"/>
  <c r="S37" i="1"/>
  <c r="R37" i="1"/>
  <c r="U36" i="1"/>
  <c r="T36" i="1"/>
  <c r="S36" i="1"/>
  <c r="R36" i="1"/>
  <c r="U35" i="1"/>
  <c r="T35" i="1"/>
  <c r="S35" i="1"/>
  <c r="R35" i="1"/>
  <c r="U34" i="1"/>
  <c r="T34" i="1"/>
  <c r="S34" i="1"/>
  <c r="R34" i="1"/>
  <c r="U33" i="1"/>
  <c r="T33" i="1"/>
  <c r="S33" i="1"/>
  <c r="R33" i="1"/>
  <c r="U32" i="1"/>
  <c r="T32" i="1"/>
  <c r="S32" i="1"/>
  <c r="R32" i="1"/>
  <c r="U31" i="1"/>
  <c r="T31" i="1"/>
  <c r="S31" i="1"/>
  <c r="R31" i="1"/>
  <c r="U30" i="1"/>
  <c r="T30" i="1"/>
  <c r="S30" i="1"/>
  <c r="R30" i="1"/>
  <c r="U29" i="1"/>
  <c r="T29" i="1"/>
  <c r="S29" i="1"/>
  <c r="R29" i="1"/>
  <c r="U28" i="1"/>
  <c r="T28" i="1"/>
  <c r="S28" i="1"/>
  <c r="R28" i="1"/>
  <c r="U27" i="1"/>
  <c r="T27" i="1"/>
  <c r="S27" i="1"/>
  <c r="R27" i="1"/>
  <c r="U26" i="1"/>
  <c r="T26" i="1"/>
  <c r="S26" i="1"/>
  <c r="R26" i="1"/>
  <c r="U25" i="1"/>
  <c r="T25" i="1"/>
  <c r="S25" i="1"/>
  <c r="R25" i="1"/>
  <c r="U24" i="1"/>
  <c r="T24" i="1"/>
  <c r="S24" i="1"/>
  <c r="R24" i="1"/>
  <c r="U23" i="1"/>
  <c r="T23" i="1"/>
  <c r="S23" i="1"/>
  <c r="R23" i="1"/>
  <c r="U22" i="1"/>
  <c r="T22" i="1"/>
  <c r="S22" i="1"/>
  <c r="R22" i="1"/>
  <c r="U21" i="1"/>
  <c r="T21" i="1"/>
  <c r="S21" i="1"/>
  <c r="R21" i="1"/>
  <c r="U20" i="1"/>
  <c r="T20" i="1"/>
  <c r="S20" i="1"/>
  <c r="R20" i="1"/>
  <c r="U19" i="1"/>
  <c r="T19" i="1"/>
  <c r="S19" i="1"/>
  <c r="R19" i="1"/>
  <c r="U18" i="1"/>
  <c r="T18" i="1"/>
  <c r="S18" i="1"/>
  <c r="R18" i="1"/>
  <c r="U17" i="1"/>
  <c r="T17" i="1"/>
  <c r="S17" i="1"/>
  <c r="R17" i="1"/>
  <c r="U16" i="1"/>
  <c r="T16" i="1"/>
  <c r="S16" i="1"/>
  <c r="R16" i="1"/>
  <c r="U15" i="1"/>
  <c r="T15" i="1"/>
  <c r="S15" i="1"/>
  <c r="R15" i="1"/>
  <c r="S14" i="1"/>
  <c r="S14" i="6"/>
  <c r="R14" i="1"/>
  <c r="R14" i="6"/>
  <c r="U14" i="1"/>
  <c r="U14" i="6"/>
  <c r="AA53" i="6"/>
  <c r="AB53" i="6" s="1"/>
  <c r="AA52" i="6"/>
  <c r="AB52" i="6" s="1"/>
  <c r="AA51" i="6"/>
  <c r="AB51" i="6" s="1"/>
  <c r="AA50" i="6"/>
  <c r="AB50" i="6" s="1"/>
  <c r="AA49" i="6"/>
  <c r="AB49" i="6" s="1"/>
  <c r="AA48" i="6"/>
  <c r="AB48" i="6" s="1"/>
  <c r="AA47" i="6"/>
  <c r="AB47" i="6" s="1"/>
  <c r="AA46" i="6"/>
  <c r="AB46" i="6" s="1"/>
  <c r="AA45" i="6"/>
  <c r="AB45" i="6" s="1"/>
  <c r="AA44" i="6"/>
  <c r="AB44" i="6" s="1"/>
  <c r="AA43" i="6"/>
  <c r="AB43" i="6" s="1"/>
  <c r="AA42" i="6"/>
  <c r="AB42" i="6" s="1"/>
  <c r="AA41" i="6"/>
  <c r="AB41" i="6" s="1"/>
  <c r="AA40" i="6"/>
  <c r="AB40" i="6" s="1"/>
  <c r="AA39" i="6"/>
  <c r="AB39" i="6" s="1"/>
  <c r="AA38" i="6"/>
  <c r="AB38" i="6" s="1"/>
  <c r="AA37" i="6"/>
  <c r="AB37" i="6" s="1"/>
  <c r="AA36" i="6"/>
  <c r="AB36" i="6" s="1"/>
  <c r="AA35" i="6"/>
  <c r="AB35" i="6" s="1"/>
  <c r="AA34" i="6"/>
  <c r="AB34" i="6" s="1"/>
  <c r="AA33" i="6"/>
  <c r="AB33" i="6" s="1"/>
  <c r="AA32" i="6"/>
  <c r="AB32" i="6" s="1"/>
  <c r="AA31" i="6"/>
  <c r="AB31" i="6" s="1"/>
  <c r="AA30" i="6"/>
  <c r="AB30" i="6" s="1"/>
  <c r="AA29" i="6"/>
  <c r="AB29" i="6" s="1"/>
  <c r="AA28" i="6"/>
  <c r="AB28" i="6" s="1"/>
  <c r="AA27" i="6"/>
  <c r="AB27" i="6" s="1"/>
  <c r="AA26" i="6"/>
  <c r="AB26" i="6" s="1"/>
  <c r="AA25" i="6"/>
  <c r="AB25" i="6" s="1"/>
  <c r="AA24" i="6"/>
  <c r="AB24" i="6" s="1"/>
  <c r="AA23" i="6"/>
  <c r="AB23" i="6" s="1"/>
  <c r="AA22" i="6"/>
  <c r="AB22" i="6" s="1"/>
  <c r="AA21" i="6"/>
  <c r="AB21" i="6" s="1"/>
  <c r="AA20" i="6"/>
  <c r="AB20" i="6" s="1"/>
  <c r="AA19" i="6"/>
  <c r="AB19" i="6" s="1"/>
  <c r="AA18" i="6"/>
  <c r="AB18" i="6" s="1"/>
  <c r="AA17" i="6"/>
  <c r="AB17" i="6" s="1"/>
  <c r="AA16" i="6"/>
  <c r="AB16" i="6" s="1"/>
  <c r="Z53" i="6"/>
  <c r="Z52" i="6"/>
  <c r="Z51" i="6"/>
  <c r="Z50" i="6"/>
  <c r="Z49" i="6"/>
  <c r="Z48" i="6"/>
  <c r="Z47" i="6"/>
  <c r="Z46" i="6"/>
  <c r="Z45" i="6"/>
  <c r="Z44" i="6"/>
  <c r="Z43" i="6"/>
  <c r="Z42" i="6"/>
  <c r="Z41" i="6"/>
  <c r="Z40" i="6"/>
  <c r="Z39" i="6"/>
  <c r="Z38" i="6"/>
  <c r="Z37" i="6"/>
  <c r="Z36" i="6"/>
  <c r="Z35" i="6"/>
  <c r="Z34" i="6"/>
  <c r="Z33" i="6"/>
  <c r="Z32" i="6"/>
  <c r="Z31" i="6"/>
  <c r="Z30" i="6"/>
  <c r="Z29" i="6"/>
  <c r="Z28" i="6"/>
  <c r="Z27" i="6"/>
  <c r="Z26" i="6"/>
  <c r="Z25" i="6"/>
  <c r="Z24" i="6"/>
  <c r="Z23" i="6"/>
  <c r="Z22" i="6"/>
  <c r="Z21" i="6"/>
  <c r="Z20" i="6"/>
  <c r="Z19" i="6"/>
  <c r="Z18" i="6"/>
  <c r="Z17" i="6"/>
  <c r="Z16" i="6"/>
  <c r="Y16"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S53" i="6"/>
  <c r="S52" i="6"/>
  <c r="S51" i="6"/>
  <c r="S50" i="6"/>
  <c r="S49" i="6"/>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S20" i="6"/>
  <c r="S19" i="6"/>
  <c r="S18" i="6"/>
  <c r="S17" i="6"/>
  <c r="S16" i="6"/>
  <c r="T1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6" i="6"/>
  <c r="R25" i="6"/>
  <c r="R24" i="6"/>
  <c r="R23" i="6"/>
  <c r="R22" i="6"/>
  <c r="R21" i="6"/>
  <c r="R20" i="6"/>
  <c r="R18" i="6"/>
  <c r="R17" i="6"/>
  <c r="R16" i="6"/>
  <c r="N112" i="8" l="1" a="1"/>
  <c r="N112" i="8" s="1"/>
  <c r="O142" i="8"/>
  <c r="P142" i="8"/>
  <c r="N117" i="8" a="1"/>
  <c r="N117" i="8" s="1"/>
  <c r="N114" i="8" a="1"/>
  <c r="N114" i="8" s="1"/>
  <c r="N141" i="8" a="1"/>
  <c r="N141" i="8" s="1"/>
  <c r="N116" i="8" a="1"/>
  <c r="N116" i="8" s="1"/>
  <c r="N113" i="8" a="1"/>
  <c r="N113" i="8" s="1"/>
  <c r="N118" i="8" a="1"/>
  <c r="N118" i="8" s="1"/>
  <c r="O47" i="10"/>
  <c r="N47" i="10" s="1" a="1"/>
  <c r="N47" i="10" s="1"/>
  <c r="O43" i="10"/>
  <c r="N43" i="10" s="1" a="1"/>
  <c r="N43" i="10" s="1"/>
  <c r="P36" i="10"/>
  <c r="N36" i="10" s="1" a="1"/>
  <c r="N36" i="10" s="1"/>
  <c r="O45" i="10"/>
  <c r="N45" i="10" s="1" a="1"/>
  <c r="N45" i="10" s="1"/>
  <c r="AB14" i="1"/>
  <c r="O51" i="10"/>
  <c r="N51" i="10" s="1" a="1"/>
  <c r="N51" i="10" s="1"/>
  <c r="N50" i="10" a="1"/>
  <c r="N50" i="10" s="1"/>
  <c r="N46" i="10" a="1"/>
  <c r="N46" i="10" s="1"/>
  <c r="N42" i="10" a="1"/>
  <c r="N42" i="10" s="1"/>
  <c r="N38" i="10" a="1"/>
  <c r="N38" i="10" s="1"/>
  <c r="N37" i="10" a="1"/>
  <c r="N37" i="10" s="1"/>
  <c r="O49" i="10"/>
  <c r="N49" i="10" s="1" a="1"/>
  <c r="N49" i="10" s="1"/>
  <c r="O41" i="10"/>
  <c r="N41" i="10" s="1" a="1"/>
  <c r="N41" i="10" s="1"/>
  <c r="N52" i="10" a="1"/>
  <c r="N52" i="10" s="1"/>
  <c r="N48" i="10" a="1"/>
  <c r="N48" i="10" s="1"/>
  <c r="N44" i="10" a="1"/>
  <c r="N44" i="10" s="1"/>
  <c r="N40" i="10" a="1"/>
  <c r="N40" i="10" s="1"/>
  <c r="O39" i="10"/>
  <c r="N39" i="10" s="1" a="1"/>
  <c r="N39" i="10" s="1"/>
  <c r="AB54" i="6"/>
  <c r="S54" i="6"/>
  <c r="T60" i="6" s="1"/>
  <c r="Z54" i="6"/>
  <c r="AA60" i="6" s="1"/>
  <c r="Y54" i="6"/>
  <c r="AA59" i="6" s="1"/>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8" i="6"/>
  <c r="U17" i="6"/>
  <c r="U16" i="6"/>
  <c r="B27" i="10"/>
  <c r="B28" i="10" s="1"/>
  <c r="B29" i="10" s="1"/>
  <c r="B30" i="10" s="1"/>
  <c r="B31" i="10" s="1"/>
  <c r="B32" i="10" s="1"/>
  <c r="B33" i="10" s="1"/>
  <c r="B34" i="10" s="1"/>
  <c r="B35" i="10" s="1"/>
  <c r="J56" i="10"/>
  <c r="J70" i="10" s="1"/>
  <c r="J88" i="10" s="1"/>
  <c r="N142" i="8" l="1"/>
  <c r="B36" i="10"/>
  <c r="B37" i="10" s="1"/>
  <c r="B38" i="10" s="1"/>
  <c r="B39" i="10" s="1"/>
  <c r="B40" i="10" s="1"/>
  <c r="B41" i="10" s="1"/>
  <c r="B42" i="10" s="1"/>
  <c r="B43" i="10" s="1"/>
  <c r="B44" i="10" s="1"/>
  <c r="B45" i="10" s="1"/>
  <c r="B46" i="10" s="1"/>
  <c r="B47" i="10" s="1"/>
  <c r="B48" i="10" s="1"/>
  <c r="B49" i="10" s="1"/>
  <c r="B50" i="10" s="1"/>
  <c r="B51" i="10" s="1"/>
  <c r="B52" i="10" s="1"/>
  <c r="AA54" i="6"/>
  <c r="AA58" i="6" s="1"/>
  <c r="O12" i="10" l="1"/>
  <c r="O11" i="10"/>
  <c r="B5" i="13" s="1"/>
  <c r="O10" i="10"/>
  <c r="O9" i="10"/>
  <c r="O8" i="10"/>
  <c r="O12" i="8"/>
  <c r="O11" i="8"/>
  <c r="B5" i="9" s="1"/>
  <c r="O10" i="8"/>
  <c r="O8" i="8"/>
  <c r="G51" i="8" l="1"/>
  <c r="F51" i="8"/>
  <c r="E51" i="8"/>
  <c r="D51" i="8"/>
  <c r="M51" i="8" s="1"/>
  <c r="G50" i="8"/>
  <c r="F50" i="8"/>
  <c r="E50" i="8"/>
  <c r="D50" i="8"/>
  <c r="M50" i="8" s="1"/>
  <c r="G49" i="8"/>
  <c r="F49" i="8"/>
  <c r="E49" i="8"/>
  <c r="D49" i="8"/>
  <c r="M49" i="8" s="1"/>
  <c r="G48" i="8"/>
  <c r="F48" i="8"/>
  <c r="E48" i="8"/>
  <c r="D48" i="8"/>
  <c r="M48" i="8" s="1"/>
  <c r="G47" i="8"/>
  <c r="F47" i="8"/>
  <c r="E47" i="8"/>
  <c r="D47" i="8"/>
  <c r="M47" i="8" s="1"/>
  <c r="G46" i="8"/>
  <c r="F46" i="8"/>
  <c r="E46" i="8"/>
  <c r="D46" i="8"/>
  <c r="M46" i="8" s="1"/>
  <c r="G45" i="8"/>
  <c r="F45" i="8"/>
  <c r="E45" i="8"/>
  <c r="D45" i="8"/>
  <c r="M45" i="8" s="1"/>
  <c r="G44" i="8"/>
  <c r="L44" i="8" s="1"/>
  <c r="F44" i="8"/>
  <c r="E44" i="8"/>
  <c r="D44" i="8"/>
  <c r="M44" i="8" s="1"/>
  <c r="G43" i="8"/>
  <c r="F43" i="8"/>
  <c r="E43" i="8"/>
  <c r="D43" i="8"/>
  <c r="M43" i="8" s="1"/>
  <c r="G42" i="8"/>
  <c r="F42" i="8"/>
  <c r="E42" i="8"/>
  <c r="D42" i="8"/>
  <c r="M42" i="8" s="1"/>
  <c r="G41" i="8"/>
  <c r="F41" i="8"/>
  <c r="E41" i="8"/>
  <c r="D41" i="8"/>
  <c r="M41" i="8" s="1"/>
  <c r="G40" i="8"/>
  <c r="L40" i="8" s="1"/>
  <c r="F40" i="8"/>
  <c r="E40" i="8"/>
  <c r="D40" i="8"/>
  <c r="M40" i="8" s="1"/>
  <c r="G39" i="8"/>
  <c r="F39" i="8"/>
  <c r="E39" i="8"/>
  <c r="D39" i="8"/>
  <c r="M39" i="8" s="1"/>
  <c r="G38" i="8"/>
  <c r="F38" i="8"/>
  <c r="E38" i="8"/>
  <c r="D38" i="8"/>
  <c r="M38" i="8" s="1"/>
  <c r="G37" i="8"/>
  <c r="F37" i="8"/>
  <c r="E37" i="8"/>
  <c r="D37" i="8"/>
  <c r="M37" i="8" s="1"/>
  <c r="G36" i="8"/>
  <c r="L36" i="8" s="1"/>
  <c r="F36" i="8"/>
  <c r="E36" i="8"/>
  <c r="D36" i="8"/>
  <c r="M36" i="8" s="1"/>
  <c r="G35" i="8"/>
  <c r="F35" i="8"/>
  <c r="E35" i="8"/>
  <c r="D35" i="8"/>
  <c r="M35" i="8" s="1"/>
  <c r="G34" i="8"/>
  <c r="F34" i="8"/>
  <c r="E34" i="8"/>
  <c r="D34" i="8"/>
  <c r="M34" i="8" s="1"/>
  <c r="G33" i="8"/>
  <c r="F33" i="8"/>
  <c r="E33" i="8"/>
  <c r="D33" i="8"/>
  <c r="M33" i="8" s="1"/>
  <c r="G32" i="8"/>
  <c r="L32" i="8" s="1"/>
  <c r="F32" i="8"/>
  <c r="E32" i="8"/>
  <c r="D32" i="8"/>
  <c r="M32" i="8" s="1"/>
  <c r="G31" i="8"/>
  <c r="F31" i="8"/>
  <c r="E31" i="8"/>
  <c r="D31" i="8"/>
  <c r="M31" i="8" s="1"/>
  <c r="G30" i="8"/>
  <c r="F30" i="8"/>
  <c r="E30" i="8"/>
  <c r="D30" i="8"/>
  <c r="M30" i="8" s="1"/>
  <c r="G29" i="8"/>
  <c r="F29" i="8"/>
  <c r="E29" i="8"/>
  <c r="D29" i="8"/>
  <c r="M29" i="8" s="1"/>
  <c r="G28" i="8"/>
  <c r="L28" i="8" s="1"/>
  <c r="F28" i="8"/>
  <c r="E28" i="8"/>
  <c r="D28" i="8"/>
  <c r="G27" i="8"/>
  <c r="F27" i="8"/>
  <c r="E27" i="8"/>
  <c r="M27" i="8"/>
  <c r="G26" i="8"/>
  <c r="F26" i="8"/>
  <c r="E26" i="8"/>
  <c r="D26" i="8"/>
  <c r="M26" i="8" s="1"/>
  <c r="G25" i="8"/>
  <c r="F25" i="8"/>
  <c r="E25" i="8"/>
  <c r="D25" i="8"/>
  <c r="M25" i="8" s="1"/>
  <c r="G24" i="8"/>
  <c r="F24" i="8"/>
  <c r="H24" i="8"/>
  <c r="L56" i="10"/>
  <c r="G35" i="10"/>
  <c r="L35" i="10" s="1"/>
  <c r="G34" i="10"/>
  <c r="L34" i="10" s="1"/>
  <c r="G33" i="10"/>
  <c r="L33" i="10" s="1"/>
  <c r="G32" i="10"/>
  <c r="G31" i="10"/>
  <c r="G30" i="10"/>
  <c r="G29" i="10"/>
  <c r="G28" i="10"/>
  <c r="G26" i="10"/>
  <c r="G24" i="10"/>
  <c r="H69" i="10"/>
  <c r="M68" i="10"/>
  <c r="K67" i="10"/>
  <c r="H66" i="10"/>
  <c r="H65" i="10"/>
  <c r="K63" i="10"/>
  <c r="E35" i="10"/>
  <c r="D35" i="10"/>
  <c r="E34" i="10"/>
  <c r="D34" i="10"/>
  <c r="E33" i="10"/>
  <c r="D33" i="10"/>
  <c r="K33" i="10" s="1"/>
  <c r="E32" i="10"/>
  <c r="D32" i="10"/>
  <c r="E31" i="10"/>
  <c r="D31" i="10"/>
  <c r="E30" i="10"/>
  <c r="D30" i="10"/>
  <c r="E29" i="10"/>
  <c r="E55" i="10" s="1"/>
  <c r="D29" i="10"/>
  <c r="E28" i="10"/>
  <c r="D28" i="10"/>
  <c r="E27" i="10"/>
  <c r="D27" i="10"/>
  <c r="M27" i="10" s="1"/>
  <c r="E26" i="10"/>
  <c r="D26" i="10"/>
  <c r="E24" i="10"/>
  <c r="D24" i="10"/>
  <c r="M24" i="10" s="1"/>
  <c r="F35" i="10"/>
  <c r="F34" i="10"/>
  <c r="F33" i="10"/>
  <c r="F32" i="10"/>
  <c r="F31" i="10"/>
  <c r="F30" i="10"/>
  <c r="F29" i="10"/>
  <c r="F28" i="10"/>
  <c r="F27" i="10"/>
  <c r="F26" i="10"/>
  <c r="F24" i="10"/>
  <c r="L26" i="10"/>
  <c r="L48" i="8"/>
  <c r="L57" i="10"/>
  <c r="L68" i="10"/>
  <c r="L64" i="10"/>
  <c r="L30" i="10"/>
  <c r="G104" i="8" l="1"/>
  <c r="M28" i="8"/>
  <c r="H28" i="8"/>
  <c r="K35" i="10"/>
  <c r="G53" i="10"/>
  <c r="G88" i="10" s="1"/>
  <c r="C5" i="13" s="1"/>
  <c r="G180" i="8"/>
  <c r="C5" i="9" s="1"/>
  <c r="L24" i="8"/>
  <c r="L49" i="8"/>
  <c r="L46" i="8"/>
  <c r="L45" i="8"/>
  <c r="L42" i="8"/>
  <c r="L50" i="8"/>
  <c r="L43" i="8"/>
  <c r="L47" i="8"/>
  <c r="L51" i="8"/>
  <c r="K29" i="10"/>
  <c r="D55" i="10"/>
  <c r="D58" i="10"/>
  <c r="D60" i="10"/>
  <c r="E60" i="10"/>
  <c r="L67" i="10"/>
  <c r="H68" i="10"/>
  <c r="O68" i="10" s="1"/>
  <c r="L25" i="8"/>
  <c r="L26" i="8"/>
  <c r="L27" i="8"/>
  <c r="L29" i="8"/>
  <c r="L30" i="8"/>
  <c r="L31" i="8"/>
  <c r="L33" i="8"/>
  <c r="L34" i="8"/>
  <c r="L35" i="8"/>
  <c r="L37" i="8"/>
  <c r="L38" i="8"/>
  <c r="L39" i="8"/>
  <c r="L41" i="8"/>
  <c r="L61" i="10"/>
  <c r="L62" i="10"/>
  <c r="K68" i="10"/>
  <c r="P68" i="10" s="1"/>
  <c r="L66" i="10"/>
  <c r="E57" i="10"/>
  <c r="L31" i="10"/>
  <c r="M69" i="10"/>
  <c r="O69" i="10" s="1"/>
  <c r="K66" i="10"/>
  <c r="L69" i="10"/>
  <c r="M61" i="10"/>
  <c r="O61" i="10" s="1"/>
  <c r="L60" i="10"/>
  <c r="M66" i="10"/>
  <c r="O66" i="10" s="1"/>
  <c r="K34" i="10"/>
  <c r="K69" i="10"/>
  <c r="M35" i="10"/>
  <c r="M67" i="10"/>
  <c r="P67" i="10" s="1"/>
  <c r="M26" i="10"/>
  <c r="K28" i="10"/>
  <c r="M28" i="10"/>
  <c r="D57" i="10"/>
  <c r="H30" i="10"/>
  <c r="K30" i="10"/>
  <c r="K32" i="10"/>
  <c r="M32" i="10"/>
  <c r="L28" i="10"/>
  <c r="L32" i="10"/>
  <c r="M30" i="10"/>
  <c r="M34" i="10"/>
  <c r="E56" i="10"/>
  <c r="E59" i="10"/>
  <c r="E58" i="10"/>
  <c r="M62" i="10"/>
  <c r="K62" i="10"/>
  <c r="H64" i="10"/>
  <c r="K64" i="10"/>
  <c r="L27" i="10"/>
  <c r="L65" i="10"/>
  <c r="M64" i="10"/>
  <c r="L24" i="10"/>
  <c r="L29" i="10"/>
  <c r="L63" i="10"/>
  <c r="M65" i="10"/>
  <c r="O65" i="10" s="1"/>
  <c r="K26" i="10"/>
  <c r="H29" i="10"/>
  <c r="D56" i="10"/>
  <c r="H56" i="10" s="1"/>
  <c r="H31" i="10"/>
  <c r="D59" i="10"/>
  <c r="M29" i="10"/>
  <c r="M33" i="10"/>
  <c r="M63" i="10"/>
  <c r="P63" i="10" s="1"/>
  <c r="M31" i="10"/>
  <c r="M24" i="8"/>
  <c r="K65" i="10"/>
  <c r="K61" i="10"/>
  <c r="K27" i="10"/>
  <c r="P27" i="10" s="1"/>
  <c r="K31" i="10"/>
  <c r="K24" i="10"/>
  <c r="P24" i="10" s="1"/>
  <c r="H63" i="10"/>
  <c r="H67" i="10"/>
  <c r="L104" i="8" l="1"/>
  <c r="P69" i="10"/>
  <c r="L53" i="10"/>
  <c r="L180" i="8"/>
  <c r="E5" i="9" s="1"/>
  <c r="P66" i="10"/>
  <c r="K60" i="10"/>
  <c r="H60" i="10"/>
  <c r="O67" i="10"/>
  <c r="N67" i="10" s="1" a="1"/>
  <c r="N67" i="10" s="1"/>
  <c r="H55" i="10"/>
  <c r="M55" i="10"/>
  <c r="K55" i="10"/>
  <c r="P61" i="10"/>
  <c r="N61" i="10" s="1" a="1"/>
  <c r="N61" i="10" s="1"/>
  <c r="M60" i="10"/>
  <c r="P24" i="8"/>
  <c r="N68" i="10" a="1"/>
  <c r="N68" i="10" s="1"/>
  <c r="P65" i="10"/>
  <c r="N65" i="10" s="1" a="1"/>
  <c r="N65" i="10" s="1"/>
  <c r="N69" i="10" a="1"/>
  <c r="N69" i="10" s="1"/>
  <c r="N66" i="10" a="1"/>
  <c r="N66" i="10" s="1"/>
  <c r="O62" i="10"/>
  <c r="P26" i="10"/>
  <c r="P30" i="10"/>
  <c r="O29" i="10"/>
  <c r="P35" i="10"/>
  <c r="P32" i="10"/>
  <c r="O30" i="10"/>
  <c r="P28" i="10"/>
  <c r="M57" i="10"/>
  <c r="P62" i="10"/>
  <c r="P34" i="10"/>
  <c r="M58" i="10"/>
  <c r="H58" i="10"/>
  <c r="K58" i="10"/>
  <c r="M56" i="10"/>
  <c r="O56" i="10" s="1"/>
  <c r="K56" i="10"/>
  <c r="P64" i="10"/>
  <c r="O64" i="10"/>
  <c r="P33" i="10"/>
  <c r="P29" i="10"/>
  <c r="O31" i="10"/>
  <c r="O63" i="10"/>
  <c r="N63" i="10" s="1" a="1"/>
  <c r="N63" i="10" s="1"/>
  <c r="K59" i="10"/>
  <c r="M59" i="10"/>
  <c r="H59" i="10"/>
  <c r="P31" i="10"/>
  <c r="O24" i="8"/>
  <c r="P53" i="10" l="1"/>
  <c r="P60" i="10"/>
  <c r="N24" i="8" a="1"/>
  <c r="N24" i="8" s="1"/>
  <c r="O55" i="10"/>
  <c r="P55" i="10"/>
  <c r="O60" i="10"/>
  <c r="N60" i="10" s="1" a="1"/>
  <c r="N60" i="10" s="1"/>
  <c r="N62" i="10" a="1"/>
  <c r="N62" i="10" s="1"/>
  <c r="N29" i="10" a="1"/>
  <c r="N29" i="10" s="1"/>
  <c r="N30" i="10" a="1"/>
  <c r="N30" i="10" s="1"/>
  <c r="N64" i="10" a="1"/>
  <c r="N64" i="10" s="1"/>
  <c r="P56" i="10"/>
  <c r="N56" i="10" s="1" a="1"/>
  <c r="N56" i="10" s="1"/>
  <c r="N31" i="10" a="1"/>
  <c r="N31" i="10" s="1"/>
  <c r="P58" i="10"/>
  <c r="P59" i="10"/>
  <c r="K51" i="8"/>
  <c r="P51" i="8" s="1"/>
  <c r="K50" i="8"/>
  <c r="P50" i="8" s="1"/>
  <c r="K49" i="8"/>
  <c r="P49" i="8" s="1"/>
  <c r="K48" i="8"/>
  <c r="P48" i="8" s="1"/>
  <c r="K47" i="8"/>
  <c r="P47" i="8" s="1"/>
  <c r="K46" i="8"/>
  <c r="P46" i="8" s="1"/>
  <c r="K45" i="8"/>
  <c r="P45" i="8" s="1"/>
  <c r="K44" i="8"/>
  <c r="P44" i="8" s="1"/>
  <c r="K43" i="8"/>
  <c r="P43" i="8" s="1"/>
  <c r="K42" i="8"/>
  <c r="P42" i="8" s="1"/>
  <c r="K41" i="8"/>
  <c r="P41" i="8" s="1"/>
  <c r="K40" i="8"/>
  <c r="P40" i="8" s="1"/>
  <c r="K39" i="8"/>
  <c r="P39" i="8" s="1"/>
  <c r="K38" i="8"/>
  <c r="P38" i="8" s="1"/>
  <c r="K37" i="8"/>
  <c r="P37" i="8" s="1"/>
  <c r="K36" i="8"/>
  <c r="P36" i="8" s="1"/>
  <c r="K35" i="8"/>
  <c r="P35" i="8" s="1"/>
  <c r="K34" i="8"/>
  <c r="P34" i="8" s="1"/>
  <c r="K33" i="8"/>
  <c r="P33" i="8" s="1"/>
  <c r="K32" i="8"/>
  <c r="P32" i="8" s="1"/>
  <c r="K31" i="8"/>
  <c r="P31" i="8" s="1"/>
  <c r="K30" i="8"/>
  <c r="P30" i="8" s="1"/>
  <c r="K29" i="8"/>
  <c r="P29" i="8" s="1"/>
  <c r="K28" i="8"/>
  <c r="P28" i="8" s="1"/>
  <c r="K27" i="8"/>
  <c r="P27" i="8" s="1"/>
  <c r="K26" i="8"/>
  <c r="P26" i="8" s="1"/>
  <c r="K25" i="8"/>
  <c r="P25" i="8" s="1"/>
  <c r="H51" i="8"/>
  <c r="O51" i="8" s="1"/>
  <c r="H50" i="8"/>
  <c r="O50" i="8" s="1"/>
  <c r="H49" i="8"/>
  <c r="O49" i="8" s="1"/>
  <c r="H48" i="8"/>
  <c r="O48" i="8" s="1"/>
  <c r="H47" i="8"/>
  <c r="O47" i="8" s="1"/>
  <c r="H46" i="8"/>
  <c r="O46" i="8" s="1"/>
  <c r="H45" i="8"/>
  <c r="O45" i="8" s="1"/>
  <c r="H44" i="8"/>
  <c r="O44" i="8" s="1"/>
  <c r="H43" i="8"/>
  <c r="O43" i="8" s="1"/>
  <c r="H42" i="8"/>
  <c r="O42" i="8" s="1"/>
  <c r="H41" i="8"/>
  <c r="O41" i="8" s="1"/>
  <c r="H40" i="8"/>
  <c r="O40" i="8" s="1"/>
  <c r="H39" i="8"/>
  <c r="O39" i="8" s="1"/>
  <c r="H38" i="8"/>
  <c r="O38" i="8" s="1"/>
  <c r="H37" i="8"/>
  <c r="O37" i="8" s="1"/>
  <c r="H36" i="8"/>
  <c r="O36" i="8" s="1"/>
  <c r="H35" i="8"/>
  <c r="O35" i="8" s="1"/>
  <c r="H34" i="8"/>
  <c r="O34" i="8" s="1"/>
  <c r="H33" i="8"/>
  <c r="O33" i="8" s="1"/>
  <c r="H32" i="8"/>
  <c r="O32" i="8" s="1"/>
  <c r="H31" i="8"/>
  <c r="O31" i="8" s="1"/>
  <c r="H30" i="8"/>
  <c r="O30" i="8" s="1"/>
  <c r="H29" i="8"/>
  <c r="O29" i="8" s="1"/>
  <c r="O28" i="8"/>
  <c r="H27" i="8"/>
  <c r="O27" i="8" s="1"/>
  <c r="H26" i="8"/>
  <c r="O26" i="8" s="1"/>
  <c r="H25" i="8"/>
  <c r="O25" i="8" s="1"/>
  <c r="O104" i="8" l="1"/>
  <c r="O180" i="8" s="1"/>
  <c r="D5" i="9" s="1"/>
  <c r="P104" i="8"/>
  <c r="P180" i="8" s="1"/>
  <c r="N55" i="10" a="1"/>
  <c r="N55" i="10" s="1"/>
  <c r="N26" i="8" a="1"/>
  <c r="N26" i="8" s="1"/>
  <c r="N30" i="8" a="1"/>
  <c r="N30" i="8" s="1"/>
  <c r="N34" i="8" a="1"/>
  <c r="N34" i="8" s="1"/>
  <c r="N38" i="8" a="1"/>
  <c r="N38" i="8" s="1"/>
  <c r="N42" i="8" a="1"/>
  <c r="N42" i="8" s="1"/>
  <c r="N46" i="8" a="1"/>
  <c r="N46" i="8" s="1"/>
  <c r="N50" i="8" a="1"/>
  <c r="N50" i="8" s="1"/>
  <c r="N32" i="8" a="1"/>
  <c r="N32" i="8" s="1"/>
  <c r="N36" i="8" a="1"/>
  <c r="N36" i="8" s="1"/>
  <c r="N40" i="8" a="1"/>
  <c r="N40" i="8" s="1"/>
  <c r="N44" i="8" a="1"/>
  <c r="N44" i="8" s="1"/>
  <c r="N48" i="8" a="1"/>
  <c r="N48" i="8" s="1"/>
  <c r="N25" i="8" a="1"/>
  <c r="N25" i="8" s="1"/>
  <c r="N29" i="8" a="1"/>
  <c r="N29" i="8" s="1"/>
  <c r="N33" i="8" a="1"/>
  <c r="N33" i="8" s="1"/>
  <c r="N37" i="8" a="1"/>
  <c r="N37" i="8" s="1"/>
  <c r="N41" i="8" a="1"/>
  <c r="N41" i="8" s="1"/>
  <c r="N45" i="8" a="1"/>
  <c r="N45" i="8" s="1"/>
  <c r="N49" i="8" a="1"/>
  <c r="N49" i="8" s="1"/>
  <c r="N28" i="8" a="1"/>
  <c r="N28" i="8" s="1"/>
  <c r="N27" i="8" a="1"/>
  <c r="N27" i="8" s="1"/>
  <c r="N31" i="8" a="1"/>
  <c r="N31" i="8" s="1"/>
  <c r="N35" i="8" a="1"/>
  <c r="N35" i="8" s="1"/>
  <c r="N39" i="8" a="1"/>
  <c r="N39" i="8" s="1"/>
  <c r="N43" i="8" a="1"/>
  <c r="N43" i="8" s="1"/>
  <c r="N47" i="8" a="1"/>
  <c r="N47" i="8" s="1"/>
  <c r="N51" i="8" a="1"/>
  <c r="N51" i="8" s="1"/>
  <c r="N104" i="8" l="1"/>
  <c r="N180" i="8" s="1"/>
  <c r="F5" i="9" s="1"/>
  <c r="G12" i="5"/>
  <c r="G13" i="5"/>
  <c r="G12" i="2"/>
  <c r="C17" i="2"/>
  <c r="L85" i="11"/>
  <c r="L84" i="11"/>
  <c r="L83" i="11"/>
  <c r="L82" i="11"/>
  <c r="L81" i="11"/>
  <c r="L80" i="11"/>
  <c r="L79" i="11"/>
  <c r="L78" i="11"/>
  <c r="L77" i="11"/>
  <c r="L76" i="11"/>
  <c r="L75" i="11"/>
  <c r="L74" i="11"/>
  <c r="L73" i="11"/>
  <c r="L72" i="11"/>
  <c r="L71" i="11"/>
  <c r="L70" i="11"/>
  <c r="L69" i="11"/>
  <c r="L68" i="11"/>
  <c r="L67" i="11"/>
  <c r="L66" i="11"/>
  <c r="H66" i="11"/>
  <c r="L65" i="11"/>
  <c r="H65" i="11"/>
  <c r="L64" i="11"/>
  <c r="H64" i="11"/>
  <c r="L63" i="11"/>
  <c r="H63" i="11"/>
  <c r="L62" i="11"/>
  <c r="H62" i="11"/>
  <c r="L61" i="11"/>
  <c r="H61" i="11"/>
  <c r="L60" i="11"/>
  <c r="H60" i="11"/>
  <c r="L59" i="11"/>
  <c r="H59" i="11"/>
  <c r="L58" i="11"/>
  <c r="H58" i="11"/>
  <c r="L57" i="11"/>
  <c r="H57" i="11"/>
  <c r="L56" i="11"/>
  <c r="H56" i="11"/>
  <c r="L55" i="11"/>
  <c r="H55" i="11"/>
  <c r="L54" i="11"/>
  <c r="H54" i="11"/>
  <c r="L53" i="11"/>
  <c r="H53" i="11"/>
  <c r="L52" i="11"/>
  <c r="H52" i="11"/>
  <c r="L51" i="11"/>
  <c r="H51" i="11"/>
  <c r="L50" i="11"/>
  <c r="H50" i="11"/>
  <c r="L49" i="11"/>
  <c r="H49" i="11"/>
  <c r="L48" i="11"/>
  <c r="H48" i="11"/>
  <c r="L47" i="11"/>
  <c r="H47" i="11"/>
  <c r="L46" i="11"/>
  <c r="H46" i="11"/>
  <c r="L45" i="11"/>
  <c r="H45" i="11"/>
  <c r="L44" i="11"/>
  <c r="H44" i="11"/>
  <c r="L43" i="11"/>
  <c r="H43" i="11"/>
  <c r="L42" i="11"/>
  <c r="H42" i="11"/>
  <c r="L41" i="11"/>
  <c r="H41" i="11"/>
  <c r="L40" i="11"/>
  <c r="H40" i="11"/>
  <c r="L39" i="11"/>
  <c r="H39" i="11"/>
  <c r="L38" i="11"/>
  <c r="H38" i="11"/>
  <c r="L37" i="11"/>
  <c r="H37" i="11"/>
  <c r="L36" i="11"/>
  <c r="H36" i="11"/>
  <c r="L35" i="11"/>
  <c r="H35" i="11"/>
  <c r="L34" i="11"/>
  <c r="H34" i="11"/>
  <c r="L33" i="11"/>
  <c r="H33" i="11"/>
  <c r="L32" i="11"/>
  <c r="H32" i="11"/>
  <c r="L31" i="11"/>
  <c r="H31" i="11"/>
  <c r="L30" i="11"/>
  <c r="H30" i="11"/>
  <c r="L29" i="11"/>
  <c r="H29" i="11"/>
  <c r="L28" i="11"/>
  <c r="H28" i="11"/>
  <c r="L27" i="11"/>
  <c r="H27" i="11"/>
  <c r="L26" i="11"/>
  <c r="H26" i="11"/>
  <c r="L25" i="11"/>
  <c r="H25" i="11"/>
  <c r="L24" i="11"/>
  <c r="H24" i="11"/>
  <c r="L23" i="11"/>
  <c r="H23" i="11"/>
  <c r="L22" i="11"/>
  <c r="H22" i="11"/>
  <c r="L21" i="11"/>
  <c r="H21" i="11"/>
  <c r="L20" i="11"/>
  <c r="H20" i="11"/>
  <c r="L19" i="11"/>
  <c r="H19" i="11"/>
  <c r="L18" i="11"/>
  <c r="H18" i="11"/>
  <c r="L17" i="11"/>
  <c r="H17" i="11"/>
  <c r="L16" i="11"/>
  <c r="H16" i="11"/>
  <c r="L15" i="11"/>
  <c r="H15" i="11"/>
  <c r="L14" i="11"/>
  <c r="H14" i="11"/>
  <c r="L13" i="11"/>
  <c r="H13" i="11"/>
  <c r="L12" i="11"/>
  <c r="H12" i="11"/>
  <c r="L11" i="11"/>
  <c r="H11" i="11"/>
  <c r="L10" i="11"/>
  <c r="H10" i="11"/>
  <c r="L9" i="11"/>
  <c r="H9" i="11"/>
  <c r="L8" i="11"/>
  <c r="H8" i="11"/>
  <c r="L7" i="11"/>
  <c r="H7" i="11"/>
  <c r="L6" i="11"/>
  <c r="H6" i="11"/>
  <c r="L5" i="11"/>
  <c r="H5" i="11"/>
  <c r="H35" i="10" s="1"/>
  <c r="O35" i="10" s="1"/>
  <c r="N35" i="10" s="1" a="1"/>
  <c r="N35" i="10" s="1"/>
  <c r="L4" i="11"/>
  <c r="K72" i="10" s="1"/>
  <c r="P72" i="10" s="1"/>
  <c r="H4" i="11"/>
  <c r="H34" i="10" s="1"/>
  <c r="O34" i="10" s="1"/>
  <c r="N34" i="10" s="1" a="1"/>
  <c r="N34" i="10" s="1"/>
  <c r="L3" i="11"/>
  <c r="K57" i="10" s="1"/>
  <c r="P57" i="10" s="1"/>
  <c r="P70" i="10" s="1"/>
  <c r="H3" i="11"/>
  <c r="H57" i="10" s="1"/>
  <c r="O57" i="10" s="1"/>
  <c r="P87" i="10" l="1"/>
  <c r="P88" i="10" s="1"/>
  <c r="N72" i="10" a="1"/>
  <c r="N72" i="10" s="1"/>
  <c r="N87" i="10" s="1"/>
  <c r="N57" i="10" a="1"/>
  <c r="N57" i="10" s="1"/>
  <c r="H26" i="10"/>
  <c r="O26" i="10" s="1"/>
  <c r="N26" i="10" s="1" a="1"/>
  <c r="N26" i="10" s="1"/>
  <c r="H25" i="10"/>
  <c r="O25" i="10" s="1"/>
  <c r="N25" i="10" s="1" a="1"/>
  <c r="N25" i="10" s="1"/>
  <c r="H24" i="10"/>
  <c r="O24" i="10" s="1"/>
  <c r="H28" i="10"/>
  <c r="O28" i="10" s="1"/>
  <c r="N28" i="10" s="1" a="1"/>
  <c r="N28" i="10" s="1"/>
  <c r="H32" i="10"/>
  <c r="O32" i="10" s="1"/>
  <c r="N32" i="10" s="1" a="1"/>
  <c r="N32" i="10" s="1"/>
  <c r="H27" i="10"/>
  <c r="O27" i="10" s="1"/>
  <c r="N27" i="10" s="1" a="1"/>
  <c r="N27" i="10" s="1"/>
  <c r="H33" i="10"/>
  <c r="O33" i="10" s="1"/>
  <c r="N33" i="10" s="1" a="1"/>
  <c r="N33" i="10" s="1"/>
  <c r="C18" i="2"/>
  <c r="N24" i="10" l="1" a="1"/>
  <c r="N24" i="10" s="1"/>
  <c r="N53" i="10" s="1"/>
  <c r="O53" i="10"/>
  <c r="C5" i="2"/>
  <c r="C7" i="5"/>
  <c r="C6" i="5"/>
  <c r="C5" i="5"/>
  <c r="C4" i="5"/>
  <c r="C7" i="2"/>
  <c r="C6" i="2"/>
  <c r="C4" i="2"/>
  <c r="AE17" i="6"/>
  <c r="P54" i="6" l="1"/>
  <c r="I8" i="2"/>
  <c r="H100" i="1"/>
  <c r="AE100" i="1" s="1"/>
  <c r="H99" i="1"/>
  <c r="AE99" i="1" s="1"/>
  <c r="I8" i="5"/>
  <c r="T14" i="1"/>
  <c r="I13" i="2"/>
  <c r="I12" i="2"/>
  <c r="H98" i="1"/>
  <c r="I11" i="2" l="1"/>
  <c r="D11" i="2" s="1"/>
  <c r="I10" i="2"/>
  <c r="D10" i="2" s="1"/>
  <c r="K98" i="1"/>
  <c r="I14" i="2" s="1"/>
  <c r="C8" i="2"/>
  <c r="H60" i="6"/>
  <c r="AE60" i="6" s="1"/>
  <c r="H59" i="6"/>
  <c r="X54" i="6"/>
  <c r="N54" i="6"/>
  <c r="I13" i="5" s="1"/>
  <c r="K54" i="6"/>
  <c r="H54" i="6"/>
  <c r="AE53" i="6"/>
  <c r="T53" i="6"/>
  <c r="AE52" i="6"/>
  <c r="T52" i="6"/>
  <c r="AE51" i="6"/>
  <c r="T51" i="6"/>
  <c r="AE50" i="6"/>
  <c r="T50" i="6"/>
  <c r="AE49" i="6"/>
  <c r="T49" i="6"/>
  <c r="AE48" i="6"/>
  <c r="T48" i="6"/>
  <c r="AE47" i="6"/>
  <c r="T47" i="6"/>
  <c r="AE46" i="6"/>
  <c r="T46" i="6"/>
  <c r="AE45" i="6"/>
  <c r="T45" i="6"/>
  <c r="T44" i="6"/>
  <c r="AE43" i="6"/>
  <c r="T43" i="6"/>
  <c r="AE42" i="6"/>
  <c r="T42" i="6"/>
  <c r="AE41" i="6"/>
  <c r="T41" i="6"/>
  <c r="AE40" i="6"/>
  <c r="T40" i="6"/>
  <c r="AE39" i="6"/>
  <c r="T39" i="6"/>
  <c r="AE38" i="6"/>
  <c r="T38" i="6"/>
  <c r="AE37" i="6"/>
  <c r="T37" i="6"/>
  <c r="AE36" i="6"/>
  <c r="T36" i="6"/>
  <c r="AE35" i="6"/>
  <c r="T35" i="6"/>
  <c r="AE34" i="6"/>
  <c r="T34" i="6"/>
  <c r="AE33" i="6"/>
  <c r="T33" i="6"/>
  <c r="AE32" i="6"/>
  <c r="T32" i="6"/>
  <c r="AE31" i="6"/>
  <c r="T31" i="6"/>
  <c r="AE30" i="6"/>
  <c r="T30" i="6"/>
  <c r="AE29" i="6"/>
  <c r="T29" i="6"/>
  <c r="AE28" i="6"/>
  <c r="T28" i="6"/>
  <c r="AE27" i="6"/>
  <c r="T27" i="6"/>
  <c r="AE26" i="6"/>
  <c r="T26" i="6"/>
  <c r="AE25" i="6"/>
  <c r="T25" i="6"/>
  <c r="AE24" i="6"/>
  <c r="T24" i="6"/>
  <c r="AE23" i="6"/>
  <c r="T23" i="6"/>
  <c r="AE22" i="6"/>
  <c r="T22" i="6"/>
  <c r="AE21" i="6"/>
  <c r="T21" i="6"/>
  <c r="AE20" i="6"/>
  <c r="T20" i="6"/>
  <c r="AE19" i="6"/>
  <c r="Q19" i="6"/>
  <c r="R19" i="6" s="1"/>
  <c r="R54" i="6" s="1"/>
  <c r="T59" i="6" s="1"/>
  <c r="AE18" i="6"/>
  <c r="T18" i="6"/>
  <c r="AE16" i="6"/>
  <c r="T16" i="6"/>
  <c r="AE14" i="6"/>
  <c r="H58" i="6" l="1"/>
  <c r="AE59" i="6"/>
  <c r="AE54" i="6"/>
  <c r="T19" i="6"/>
  <c r="U19" i="6"/>
  <c r="U54" i="6" s="1"/>
  <c r="L58" i="10"/>
  <c r="O58" i="10"/>
  <c r="L59" i="10"/>
  <c r="O59" i="10"/>
  <c r="N59" i="10" s="1" a="1"/>
  <c r="N59" i="10" s="1"/>
  <c r="I9" i="2"/>
  <c r="C12" i="2"/>
  <c r="B17" i="6"/>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I12" i="5"/>
  <c r="K58" i="6"/>
  <c r="I14" i="5" s="1"/>
  <c r="I11" i="5"/>
  <c r="D11" i="5" s="1"/>
  <c r="O70" i="10" l="1"/>
  <c r="O88" i="10" s="1"/>
  <c r="D5" i="13" s="1"/>
  <c r="I10" i="5"/>
  <c r="D10" i="5" s="1"/>
  <c r="L70" i="10"/>
  <c r="L88" i="10" s="1"/>
  <c r="E5" i="13" s="1"/>
  <c r="C18" i="5" s="1"/>
  <c r="T54" i="6"/>
  <c r="T58" i="6" s="1"/>
  <c r="AE58" i="6" s="1"/>
  <c r="C8" i="5" s="1"/>
  <c r="N58" i="10" a="1"/>
  <c r="N58" i="10" s="1"/>
  <c r="N70" i="10" s="1"/>
  <c r="N88" i="10" s="1"/>
  <c r="F5" i="13" s="1"/>
  <c r="B16" i="2"/>
  <c r="D9" i="2"/>
  <c r="H17" i="5" l="1"/>
  <c r="H18" i="5"/>
  <c r="I9" i="5"/>
  <c r="D9" i="5" s="1"/>
  <c r="C12" i="5"/>
  <c r="B15" i="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16" i="5" l="1"/>
  <c r="H18" i="2"/>
  <c r="H17" i="2"/>
  <c r="C17"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h-kaneko</author>
  </authors>
  <commentList>
    <comment ref="G14" authorId="0" shapeId="0" xr:uid="{00000000-0006-0000-0000-000001000000}">
      <text>
        <r>
          <rPr>
            <sz val="9"/>
            <color indexed="81"/>
            <rFont val="ＭＳ Ｐゴシック"/>
            <family val="3"/>
            <charset val="128"/>
          </rPr>
          <t>左側の欄で「国産木材」を選択していないと入力できません。</t>
        </r>
      </text>
    </comment>
    <comment ref="O14" authorId="0" shapeId="0" xr:uid="{00000000-0006-0000-0000-000002000000}">
      <text>
        <r>
          <rPr>
            <sz val="9"/>
            <color indexed="81"/>
            <rFont val="ＭＳ Ｐゴシック"/>
            <family val="3"/>
            <charset val="128"/>
          </rPr>
          <t>Fの列の欄で「混合製品（樹種の割合がわかるもの）」を選択していないと入力できません。</t>
        </r>
      </text>
    </comment>
    <comment ref="V14" authorId="0" shapeId="0" xr:uid="{00000000-0006-0000-0000-000003000000}">
      <text>
        <r>
          <rPr>
            <sz val="9"/>
            <color indexed="81"/>
            <rFont val="ＭＳ Ｐゴシック"/>
            <family val="3"/>
            <charset val="128"/>
          </rPr>
          <t>Fの列の欄で「混合製品（樹種の割合がわからないもの）」を選択していないと入力できません。</t>
        </r>
      </text>
    </comment>
    <comment ref="W14" authorId="0" shapeId="0" xr:uid="{00000000-0006-0000-0000-000004000000}">
      <text>
        <r>
          <rPr>
            <sz val="9"/>
            <color indexed="81"/>
            <rFont val="ＭＳ Ｐゴシック"/>
            <family val="3"/>
            <charset val="128"/>
          </rPr>
          <t>Fの列の欄で「混合製品（樹種の割合がわからないもの）」を選択していないと入力できません。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howtec02</author>
  </authors>
  <commentList>
    <comment ref="F9" authorId="0" shapeId="0" xr:uid="{00000000-0006-0000-0100-000001000000}">
      <text>
        <r>
          <rPr>
            <sz val="9"/>
            <color indexed="81"/>
            <rFont val="MS P ゴシック"/>
            <family val="3"/>
            <charset val="128"/>
          </rPr>
          <t xml:space="preserve">「国産木材」か「混合製品」であるかをプルダウンメニューで選択して下さい。
</t>
        </r>
      </text>
    </comment>
    <comment ref="G13" authorId="0" shapeId="0" xr:uid="{00000000-0006-0000-0100-000002000000}">
      <text>
        <r>
          <rPr>
            <sz val="9"/>
            <color indexed="81"/>
            <rFont val="MS P ゴシック"/>
            <family val="3"/>
            <charset val="128"/>
          </rPr>
          <t>左側の欄で「国産木材」を選択していないと入力できません。</t>
        </r>
      </text>
    </comment>
    <comment ref="O13" authorId="0" shapeId="0" xr:uid="{00000000-0006-0000-0100-000003000000}">
      <text>
        <r>
          <rPr>
            <sz val="9"/>
            <color indexed="81"/>
            <rFont val="MS P ゴシック"/>
            <family val="3"/>
            <charset val="128"/>
          </rPr>
          <t>Fの列の欄で「混合製品（樹種の割合がわかるもの）」を選択していないと入力できません。</t>
        </r>
      </text>
    </comment>
    <comment ref="V13" authorId="0" shapeId="0" xr:uid="{00000000-0006-0000-0100-000004000000}">
      <text>
        <r>
          <rPr>
            <sz val="9"/>
            <color indexed="81"/>
            <rFont val="MS P ゴシック"/>
            <family val="3"/>
            <charset val="128"/>
          </rPr>
          <t>Fの列の欄で「混合製品（樹種の割合がわからないもの）」を選択していないと入力できません。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3" authorId="0" shapeId="0" xr:uid="{00000000-0006-0000-06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K23" authorId="0" shapeId="0" xr:uid="{00000000-0006-0000-06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3" authorId="0" shapeId="0" xr:uid="{00000000-0006-0000-07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K23" authorId="0" shapeId="0" xr:uid="{00000000-0006-0000-07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sharedStrings.xml><?xml version="1.0" encoding="utf-8"?>
<sst xmlns="http://schemas.openxmlformats.org/spreadsheetml/2006/main" count="733" uniqueCount="352">
  <si>
    <t>算定年月日</t>
    <rPh sb="0" eb="2">
      <t>サンテイ</t>
    </rPh>
    <rPh sb="2" eb="3">
      <t>ネン</t>
    </rPh>
    <rPh sb="3" eb="4">
      <t>ツキ</t>
    </rPh>
    <rPh sb="4" eb="5">
      <t>ヒ</t>
    </rPh>
    <phoneticPr fontId="1"/>
  </si>
  <si>
    <t>算定者</t>
    <rPh sb="0" eb="2">
      <t>サンテイ</t>
    </rPh>
    <rPh sb="2" eb="3">
      <t>シャ</t>
    </rPh>
    <phoneticPr fontId="1"/>
  </si>
  <si>
    <t>No.</t>
    <phoneticPr fontId="1"/>
  </si>
  <si>
    <t>区分</t>
    <rPh sb="0" eb="2">
      <t>クブン</t>
    </rPh>
    <phoneticPr fontId="1"/>
  </si>
  <si>
    <t>樹種</t>
    <rPh sb="0" eb="2">
      <t>ジュシュ</t>
    </rPh>
    <phoneticPr fontId="1"/>
  </si>
  <si>
    <t>名称</t>
    <rPh sb="0" eb="2">
      <t>メイショウ</t>
    </rPh>
    <phoneticPr fontId="1"/>
  </si>
  <si>
    <t>地域産材　１</t>
    <rPh sb="0" eb="2">
      <t>チイキ</t>
    </rPh>
    <rPh sb="2" eb="3">
      <t>サン</t>
    </rPh>
    <rPh sb="3" eb="4">
      <t>ザイ</t>
    </rPh>
    <phoneticPr fontId="1"/>
  </si>
  <si>
    <t>地域産材　２</t>
    <rPh sb="0" eb="2">
      <t>チイキ</t>
    </rPh>
    <rPh sb="2" eb="3">
      <t>サン</t>
    </rPh>
    <rPh sb="3" eb="4">
      <t>ザイ</t>
    </rPh>
    <phoneticPr fontId="1"/>
  </si>
  <si>
    <t>建築物に使用した木材の量 [単位:㎥]</t>
    <rPh sb="0" eb="2">
      <t>ケンチク</t>
    </rPh>
    <rPh sb="2" eb="3">
      <t>ブツ</t>
    </rPh>
    <rPh sb="4" eb="6">
      <t>シヨウ</t>
    </rPh>
    <rPh sb="8" eb="10">
      <t>モクザイ</t>
    </rPh>
    <rPh sb="11" eb="12">
      <t>リョウ</t>
    </rPh>
    <phoneticPr fontId="1"/>
  </si>
  <si>
    <t>延べ面積[㎡]</t>
    <rPh sb="0" eb="1">
      <t>ノ</t>
    </rPh>
    <rPh sb="2" eb="4">
      <t>メンセキ</t>
    </rPh>
    <phoneticPr fontId="1"/>
  </si>
  <si>
    <t>合計</t>
    <rPh sb="0" eb="2">
      <t>ゴウケイ</t>
    </rPh>
    <phoneticPr fontId="1"/>
  </si>
  <si>
    <t>合計
[単位:㎥]</t>
    <rPh sb="0" eb="2">
      <t>ゴウケイ</t>
    </rPh>
    <phoneticPr fontId="1"/>
  </si>
  <si>
    <t>国産木材使用量等の算定シート 入力シート（案）</t>
    <rPh sb="0" eb="2">
      <t>コクサン</t>
    </rPh>
    <rPh sb="2" eb="4">
      <t>モクザイ</t>
    </rPh>
    <rPh sb="4" eb="6">
      <t>シヨウ</t>
    </rPh>
    <rPh sb="6" eb="7">
      <t>リョウ</t>
    </rPh>
    <rPh sb="7" eb="8">
      <t>トウ</t>
    </rPh>
    <rPh sb="9" eb="11">
      <t>サンテイ</t>
    </rPh>
    <rPh sb="15" eb="17">
      <t>ニュウリョク</t>
    </rPh>
    <rPh sb="21" eb="22">
      <t>アン</t>
    </rPh>
    <phoneticPr fontId="1"/>
  </si>
  <si>
    <t>国産木材活用レベル</t>
    <rPh sb="0" eb="2">
      <t>コクサン</t>
    </rPh>
    <rPh sb="2" eb="4">
      <t>モクザイ</t>
    </rPh>
    <rPh sb="4" eb="6">
      <t>カツヨウ</t>
    </rPh>
    <phoneticPr fontId="1"/>
  </si>
  <si>
    <t>レベル</t>
    <phoneticPr fontId="1"/>
  </si>
  <si>
    <t>単位床面積当たりの国産木材使用量[㎥／㎡]</t>
    <rPh sb="0" eb="2">
      <t>タンイ</t>
    </rPh>
    <rPh sb="2" eb="3">
      <t>ユカ</t>
    </rPh>
    <rPh sb="3" eb="5">
      <t>メンセキ</t>
    </rPh>
    <rPh sb="5" eb="6">
      <t>ア</t>
    </rPh>
    <rPh sb="9" eb="11">
      <t>コクサン</t>
    </rPh>
    <rPh sb="11" eb="13">
      <t>モクザイ</t>
    </rPh>
    <rPh sb="13" eb="15">
      <t>シヨウ</t>
    </rPh>
    <rPh sb="15" eb="16">
      <t>リョウ</t>
    </rPh>
    <phoneticPr fontId="1"/>
  </si>
  <si>
    <t>スギの使用量</t>
    <rPh sb="3" eb="5">
      <t>シヨウ</t>
    </rPh>
    <rPh sb="5" eb="6">
      <t>リョウ</t>
    </rPh>
    <phoneticPr fontId="1"/>
  </si>
  <si>
    <t>本</t>
    <rPh sb="0" eb="1">
      <t>ホン</t>
    </rPh>
    <phoneticPr fontId="1"/>
  </si>
  <si>
    <t>ヒノキの使用量</t>
    <rPh sb="4" eb="6">
      <t>シヨウ</t>
    </rPh>
    <rPh sb="6" eb="7">
      <t>リョウ</t>
    </rPh>
    <phoneticPr fontId="1"/>
  </si>
  <si>
    <t>約</t>
    <rPh sb="0" eb="1">
      <t>ヤク</t>
    </rPh>
    <phoneticPr fontId="1"/>
  </si>
  <si>
    <t>スギの使用量[㎥]</t>
    <rPh sb="3" eb="5">
      <t>シヨウ</t>
    </rPh>
    <rPh sb="5" eb="6">
      <t>リョウ</t>
    </rPh>
    <phoneticPr fontId="1"/>
  </si>
  <si>
    <t>ヒノキの使用量[㎥]</t>
    <rPh sb="4" eb="6">
      <t>シヨウ</t>
    </rPh>
    <rPh sb="6" eb="7">
      <t>リョウ</t>
    </rPh>
    <phoneticPr fontId="1"/>
  </si>
  <si>
    <t>国産木材の使用量の合計[㎥]</t>
    <rPh sb="0" eb="2">
      <t>コクサン</t>
    </rPh>
    <rPh sb="2" eb="4">
      <t>モクザイ</t>
    </rPh>
    <rPh sb="3" eb="4">
      <t>ザイ</t>
    </rPh>
    <rPh sb="5" eb="7">
      <t>シヨウ</t>
    </rPh>
    <rPh sb="7" eb="8">
      <t>リョウ</t>
    </rPh>
    <rPh sb="9" eb="11">
      <t>ゴウケイ</t>
    </rPh>
    <phoneticPr fontId="1"/>
  </si>
  <si>
    <t>地域産材の使用量の割合[％]</t>
    <rPh sb="0" eb="2">
      <t>チイキ</t>
    </rPh>
    <rPh sb="2" eb="3">
      <t>サン</t>
    </rPh>
    <rPh sb="3" eb="4">
      <t>ザイ</t>
    </rPh>
    <rPh sb="5" eb="7">
      <t>シヨウ</t>
    </rPh>
    <rPh sb="7" eb="8">
      <t>リョウ</t>
    </rPh>
    <rPh sb="9" eb="11">
      <t>ワリアイ</t>
    </rPh>
    <phoneticPr fontId="1"/>
  </si>
  <si>
    <t>レベル１</t>
    <phoneticPr fontId="1"/>
  </si>
  <si>
    <t>以上</t>
    <rPh sb="0" eb="2">
      <t>イジョウ</t>
    </rPh>
    <phoneticPr fontId="1"/>
  </si>
  <si>
    <t>未満</t>
    <rPh sb="0" eb="2">
      <t>ミマン</t>
    </rPh>
    <phoneticPr fontId="1"/>
  </si>
  <si>
    <t>レベル２</t>
    <phoneticPr fontId="1"/>
  </si>
  <si>
    <t>レベル３</t>
    <phoneticPr fontId="1"/>
  </si>
  <si>
    <t>国産木材活用レベルの水準[㎥／㎡]</t>
    <rPh sb="0" eb="2">
      <t>コクサン</t>
    </rPh>
    <rPh sb="2" eb="4">
      <t>モクザイ</t>
    </rPh>
    <rPh sb="4" eb="6">
      <t>カツヨウ</t>
    </rPh>
    <rPh sb="10" eb="12">
      <t>スイジュン</t>
    </rPh>
    <phoneticPr fontId="1"/>
  </si>
  <si>
    <t>スギの使用量の本数換算値[本／㎥]</t>
    <rPh sb="3" eb="5">
      <t>シヨウ</t>
    </rPh>
    <rPh sb="5" eb="6">
      <t>リョウ</t>
    </rPh>
    <rPh sb="7" eb="9">
      <t>ホンスウ</t>
    </rPh>
    <rPh sb="9" eb="11">
      <t>カンサン</t>
    </rPh>
    <rPh sb="11" eb="12">
      <t>チ</t>
    </rPh>
    <rPh sb="13" eb="14">
      <t>ホン</t>
    </rPh>
    <phoneticPr fontId="1"/>
  </si>
  <si>
    <t>ヒノキの使用量の本数換算値[本／㎥]</t>
    <rPh sb="4" eb="6">
      <t>シヨウ</t>
    </rPh>
    <rPh sb="6" eb="7">
      <t>リョウ</t>
    </rPh>
    <rPh sb="8" eb="10">
      <t>ホンスウ</t>
    </rPh>
    <rPh sb="10" eb="12">
      <t>カンサン</t>
    </rPh>
    <rPh sb="12" eb="13">
      <t>チ</t>
    </rPh>
    <rPh sb="14" eb="15">
      <t>ホン</t>
    </rPh>
    <phoneticPr fontId="1"/>
  </si>
  <si>
    <t>スギ</t>
  </si>
  <si>
    <t>スギ</t>
    <phoneticPr fontId="1"/>
  </si>
  <si>
    <t>使用量
[単位:㎥]</t>
    <rPh sb="0" eb="2">
      <t>シヨウ</t>
    </rPh>
    <rPh sb="2" eb="3">
      <t>リョウ</t>
    </rPh>
    <rPh sb="5" eb="7">
      <t>タンイ</t>
    </rPh>
    <phoneticPr fontId="1"/>
  </si>
  <si>
    <t>スギの使用量[㎥]</t>
  </si>
  <si>
    <t>ヒノキの使用量[㎥]</t>
  </si>
  <si>
    <t>製材区分（製材・集成材・ＣＬＴ等）</t>
  </si>
  <si>
    <t>製材</t>
  </si>
  <si>
    <t>集成材</t>
  </si>
  <si>
    <t>国産木材率</t>
    <rPh sb="0" eb="2">
      <t>コクサン</t>
    </rPh>
    <rPh sb="2" eb="4">
      <t>モクザイ</t>
    </rPh>
    <rPh sb="4" eb="5">
      <t>リツ</t>
    </rPh>
    <phoneticPr fontId="1"/>
  </si>
  <si>
    <t>合板</t>
  </si>
  <si>
    <t>集成材[％]</t>
    <rPh sb="0" eb="3">
      <t>シュウセイザイ</t>
    </rPh>
    <phoneticPr fontId="1"/>
  </si>
  <si>
    <t>合板[％]</t>
    <rPh sb="0" eb="2">
      <t>ゴウハン</t>
    </rPh>
    <phoneticPr fontId="1"/>
  </si>
  <si>
    <t>CLT</t>
  </si>
  <si>
    <t>LVL</t>
  </si>
  <si>
    <t>CLT[％]</t>
    <phoneticPr fontId="1"/>
  </si>
  <si>
    <t>LVL[％]</t>
    <phoneticPr fontId="1"/>
  </si>
  <si>
    <t>集成材・CLT</t>
    <rPh sb="0" eb="3">
      <t>シュウセイザイ</t>
    </rPh>
    <phoneticPr fontId="1"/>
  </si>
  <si>
    <t>スギ[％]</t>
    <phoneticPr fontId="1"/>
  </si>
  <si>
    <t>ヒノキ[％]</t>
    <phoneticPr fontId="1"/>
  </si>
  <si>
    <t>合板・LVL</t>
    <rPh sb="0" eb="2">
      <t>ゴウハン</t>
    </rPh>
    <phoneticPr fontId="1"/>
  </si>
  <si>
    <t>樹種不明</t>
  </si>
  <si>
    <t>国産木材使用割合
[単位:％]</t>
    <rPh sb="0" eb="2">
      <t>コクサン</t>
    </rPh>
    <rPh sb="2" eb="4">
      <t>モクザイ</t>
    </rPh>
    <rPh sb="4" eb="6">
      <t>シヨウ</t>
    </rPh>
    <rPh sb="6" eb="8">
      <t>ワリアイ</t>
    </rPh>
    <phoneticPr fontId="1"/>
  </si>
  <si>
    <t>国産木材使用量
[単位:㎥]</t>
    <rPh sb="0" eb="2">
      <t>コクサン</t>
    </rPh>
    <rPh sb="2" eb="4">
      <t>モクザイ</t>
    </rPh>
    <rPh sb="4" eb="6">
      <t>シヨウ</t>
    </rPh>
    <rPh sb="6" eb="7">
      <t>リョウ</t>
    </rPh>
    <phoneticPr fontId="1"/>
  </si>
  <si>
    <t>国産木材</t>
    <rPh sb="0" eb="2">
      <t>コクサン</t>
    </rPh>
    <rPh sb="2" eb="4">
      <t>モクザイ</t>
    </rPh>
    <phoneticPr fontId="1"/>
  </si>
  <si>
    <t>構成される樹種の割合がわかるもの</t>
  </si>
  <si>
    <t>構成される樹種の割合がわかるもの</t>
    <rPh sb="0" eb="2">
      <t>コウセイ</t>
    </rPh>
    <rPh sb="5" eb="7">
      <t>ジュシュ</t>
    </rPh>
    <rPh sb="8" eb="10">
      <t>ワリアイ</t>
    </rPh>
    <phoneticPr fontId="1"/>
  </si>
  <si>
    <t>構成される樹種の割合がわからないもの</t>
  </si>
  <si>
    <t>構成される樹種の割合がわからないもの</t>
    <rPh sb="0" eb="2">
      <t>コウセイ</t>
    </rPh>
    <rPh sb="5" eb="7">
      <t>ジュシュ</t>
    </rPh>
    <rPh sb="8" eb="10">
      <t>ワリアイ</t>
    </rPh>
    <phoneticPr fontId="1"/>
  </si>
  <si>
    <t>◆セルの色について、青は必須入力（記述又はプルダウン）、　オレンジは任意入力、　白は自動計算</t>
    <phoneticPr fontId="1"/>
  </si>
  <si>
    <t>ヒノキ</t>
  </si>
  <si>
    <t>製材区分（製材・集成材・ＣＬＴ等）</t>
    <phoneticPr fontId="1"/>
  </si>
  <si>
    <t>合板区分（合板・ＬＶＬ等）</t>
    <phoneticPr fontId="1"/>
  </si>
  <si>
    <t>製材・合板区分の内訳</t>
    <rPh sb="0" eb="2">
      <t>セイザイ</t>
    </rPh>
    <rPh sb="3" eb="5">
      <t>ゴウハン</t>
    </rPh>
    <rPh sb="5" eb="7">
      <t>クブン</t>
    </rPh>
    <rPh sb="8" eb="10">
      <t>ウチワケ</t>
    </rPh>
    <phoneticPr fontId="1"/>
  </si>
  <si>
    <t>国産木材の内訳</t>
    <rPh sb="0" eb="2">
      <t>コクサン</t>
    </rPh>
    <rPh sb="2" eb="4">
      <t>モクザイ</t>
    </rPh>
    <rPh sb="5" eb="7">
      <t>ウチワケ</t>
    </rPh>
    <phoneticPr fontId="1"/>
  </si>
  <si>
    <t>スギの使用量[㎥]</t>
    <phoneticPr fontId="1"/>
  </si>
  <si>
    <t>国産木材の使用量[㎥]</t>
    <rPh sb="0" eb="2">
      <t>コクサン</t>
    </rPh>
    <rPh sb="2" eb="4">
      <t>モクザイ</t>
    </rPh>
    <rPh sb="5" eb="7">
      <t>シヨウ</t>
    </rPh>
    <rPh sb="7" eb="8">
      <t>リョウ</t>
    </rPh>
    <phoneticPr fontId="1"/>
  </si>
  <si>
    <t>国産木材の使用量[㎥]</t>
    <phoneticPr fontId="1"/>
  </si>
  <si>
    <t>地域産材の使用量[㎥]</t>
    <rPh sb="0" eb="2">
      <t>チイキ</t>
    </rPh>
    <rPh sb="2" eb="4">
      <t>サンザイ</t>
    </rPh>
    <rPh sb="5" eb="7">
      <t>シヨウ</t>
    </rPh>
    <rPh sb="7" eb="8">
      <t>リョウ</t>
    </rPh>
    <phoneticPr fontId="1"/>
  </si>
  <si>
    <t>国産木材の合計</t>
    <rPh sb="0" eb="2">
      <t>コクサン</t>
    </rPh>
    <rPh sb="2" eb="4">
      <t>モクザイ</t>
    </rPh>
    <rPh sb="5" eb="7">
      <t>ゴウケイ</t>
    </rPh>
    <phoneticPr fontId="1"/>
  </si>
  <si>
    <t>国産木材の使用量の合計[㎥]</t>
    <rPh sb="9" eb="11">
      <t>ゴウケイ</t>
    </rPh>
    <phoneticPr fontId="1"/>
  </si>
  <si>
    <t>スギの使用量の合計[㎥]</t>
    <rPh sb="7" eb="9">
      <t>ゴウケイ</t>
    </rPh>
    <phoneticPr fontId="1"/>
  </si>
  <si>
    <t>ヒノキの使用量の合計[㎥]</t>
    <rPh sb="8" eb="10">
      <t>ゴウケイ</t>
    </rPh>
    <phoneticPr fontId="1"/>
  </si>
  <si>
    <t>建物名称</t>
    <rPh sb="0" eb="2">
      <t>タテモノ</t>
    </rPh>
    <rPh sb="2" eb="4">
      <t>メイショウ</t>
    </rPh>
    <phoneticPr fontId="1"/>
  </si>
  <si>
    <t>住宅生産者名</t>
    <rPh sb="0" eb="2">
      <t>ジュウタク</t>
    </rPh>
    <rPh sb="2" eb="4">
      <t>セイサン</t>
    </rPh>
    <rPh sb="4" eb="5">
      <t>シャ</t>
    </rPh>
    <rPh sb="5" eb="6">
      <t>メイ</t>
    </rPh>
    <phoneticPr fontId="1"/>
  </si>
  <si>
    <t>製材、１０５ｍｍ正角材、柱</t>
    <rPh sb="0" eb="2">
      <t>セイザイ</t>
    </rPh>
    <rPh sb="8" eb="9">
      <t>セイ</t>
    </rPh>
    <rPh sb="9" eb="10">
      <t>カク</t>
    </rPh>
    <rPh sb="10" eb="11">
      <t>ザイ</t>
    </rPh>
    <rPh sb="12" eb="13">
      <t>ハシラ</t>
    </rPh>
    <phoneticPr fontId="1"/>
  </si>
  <si>
    <t>LVL、105×210mm、梁</t>
    <rPh sb="14" eb="15">
      <t>ハリ</t>
    </rPh>
    <phoneticPr fontId="1"/>
  </si>
  <si>
    <t>集成材（国産＋外国産）、105×210、240mm、梁</t>
    <rPh sb="0" eb="2">
      <t>シュウセイ</t>
    </rPh>
    <rPh sb="2" eb="3">
      <t>ザイ</t>
    </rPh>
    <rPh sb="4" eb="6">
      <t>コクサン</t>
    </rPh>
    <rPh sb="7" eb="9">
      <t>ガイコク</t>
    </rPh>
    <rPh sb="9" eb="10">
      <t>サン</t>
    </rPh>
    <rPh sb="26" eb="27">
      <t>ハリ</t>
    </rPh>
    <phoneticPr fontId="1"/>
  </si>
  <si>
    <t>構造用合板（スギ＋ベイマツ）、910×1820、2730mm、壁、床</t>
    <rPh sb="0" eb="2">
      <t>コウゾウ</t>
    </rPh>
    <rPh sb="2" eb="3">
      <t>ヨウ</t>
    </rPh>
    <rPh sb="3" eb="5">
      <t>ゴウハン</t>
    </rPh>
    <rPh sb="31" eb="32">
      <t>カベ</t>
    </rPh>
    <rPh sb="33" eb="34">
      <t>ユカ</t>
    </rPh>
    <phoneticPr fontId="1"/>
  </si>
  <si>
    <t>集成材（ヒノキ＋スギ）、105×210、240、270mm、梁のうちヒノキ</t>
    <rPh sb="0" eb="2">
      <t>シュウセイ</t>
    </rPh>
    <rPh sb="2" eb="3">
      <t>ザイ</t>
    </rPh>
    <rPh sb="30" eb="31">
      <t>ハリ</t>
    </rPh>
    <phoneticPr fontId="1"/>
  </si>
  <si>
    <t>集成材（ヒノキ＋スギ）、105×210、240、270mm、梁のうちスギ</t>
    <rPh sb="0" eb="2">
      <t>シュウセイ</t>
    </rPh>
    <rPh sb="2" eb="3">
      <t>ザイ</t>
    </rPh>
    <rPh sb="30" eb="31">
      <t>ハリ</t>
    </rPh>
    <phoneticPr fontId="1"/>
  </si>
  <si>
    <t>○○邸</t>
    <rPh sb="2" eb="3">
      <t>テイ</t>
    </rPh>
    <phoneticPr fontId="1"/>
  </si>
  <si>
    <t>○○○○</t>
    <phoneticPr fontId="1"/>
  </si>
  <si>
    <t>○○○○</t>
    <phoneticPr fontId="1"/>
  </si>
  <si>
    <t>○○杉</t>
    <rPh sb="2" eb="3">
      <t>スギ</t>
    </rPh>
    <phoneticPr fontId="1"/>
  </si>
  <si>
    <t>△△桧</t>
    <rPh sb="2" eb="3">
      <t>ヒノキ</t>
    </rPh>
    <phoneticPr fontId="1"/>
  </si>
  <si>
    <t>国産木材</t>
  </si>
  <si>
    <t>樹種不明</t>
    <phoneticPr fontId="1"/>
  </si>
  <si>
    <t>アカマツ</t>
    <phoneticPr fontId="1"/>
  </si>
  <si>
    <t>カラマツ</t>
    <phoneticPr fontId="1"/>
  </si>
  <si>
    <t>トドマツ</t>
    <phoneticPr fontId="1"/>
  </si>
  <si>
    <t>エゾマツ</t>
    <phoneticPr fontId="1"/>
  </si>
  <si>
    <t>国産木材樹種名</t>
    <rPh sb="0" eb="2">
      <t>コクサン</t>
    </rPh>
    <rPh sb="2" eb="4">
      <t>モクザイ</t>
    </rPh>
    <rPh sb="4" eb="6">
      <t>ジュシュ</t>
    </rPh>
    <rPh sb="6" eb="7">
      <t>メイ</t>
    </rPh>
    <phoneticPr fontId="1"/>
  </si>
  <si>
    <t>外国産木材樹種名</t>
    <rPh sb="0" eb="3">
      <t>ガイコクサン</t>
    </rPh>
    <rPh sb="3" eb="5">
      <t>モクザイ</t>
    </rPh>
    <rPh sb="5" eb="8">
      <t>ジュシュメイ</t>
    </rPh>
    <phoneticPr fontId="1"/>
  </si>
  <si>
    <t>樹種不明</t>
    <rPh sb="0" eb="2">
      <t>ジュシュ</t>
    </rPh>
    <rPh sb="2" eb="4">
      <t>フメイ</t>
    </rPh>
    <phoneticPr fontId="1"/>
  </si>
  <si>
    <t>ベイマツ</t>
    <phoneticPr fontId="1"/>
  </si>
  <si>
    <t>ベイツガ</t>
    <phoneticPr fontId="1"/>
  </si>
  <si>
    <t>ベイヒ</t>
    <phoneticPr fontId="1"/>
  </si>
  <si>
    <t>ベイヒバ</t>
    <phoneticPr fontId="1"/>
  </si>
  <si>
    <t>ベイスギ</t>
    <phoneticPr fontId="1"/>
  </si>
  <si>
    <t>ラジアタマツ</t>
    <phoneticPr fontId="1"/>
  </si>
  <si>
    <t>オウシュウアカマツ</t>
    <phoneticPr fontId="1"/>
  </si>
  <si>
    <t>ドイツトウヒ（オウシュウトウヒ）</t>
    <phoneticPr fontId="1"/>
  </si>
  <si>
    <t>ヒノキ</t>
    <phoneticPr fontId="1"/>
  </si>
  <si>
    <t>ＣＬＴ（スギ、ヒノキ）、1820×1820×90mm、壁</t>
    <rPh sb="27" eb="28">
      <t>カベ</t>
    </rPh>
    <phoneticPr fontId="1"/>
  </si>
  <si>
    <t>算定年月日</t>
    <rPh sb="0" eb="2">
      <t>サンテイ</t>
    </rPh>
    <rPh sb="2" eb="5">
      <t>ネンガッピ</t>
    </rPh>
    <phoneticPr fontId="12"/>
  </si>
  <si>
    <t>会社名</t>
    <rPh sb="0" eb="3">
      <t>カイシャメイ</t>
    </rPh>
    <phoneticPr fontId="12"/>
  </si>
  <si>
    <t>物件名</t>
    <rPh sb="0" eb="2">
      <t>ブッケン</t>
    </rPh>
    <rPh sb="2" eb="3">
      <t>メイ</t>
    </rPh>
    <phoneticPr fontId="12"/>
  </si>
  <si>
    <t>延べ床面積</t>
    <rPh sb="0" eb="1">
      <t>ノ</t>
    </rPh>
    <rPh sb="2" eb="5">
      <t>ユカメンセキ</t>
    </rPh>
    <phoneticPr fontId="12"/>
  </si>
  <si>
    <t>㎡</t>
    <phoneticPr fontId="12"/>
  </si>
  <si>
    <t>算定者</t>
    <rPh sb="0" eb="2">
      <t>サンテイ</t>
    </rPh>
    <rPh sb="2" eb="3">
      <t>シャ</t>
    </rPh>
    <phoneticPr fontId="12"/>
  </si>
  <si>
    <t>No</t>
    <phoneticPr fontId="12"/>
  </si>
  <si>
    <t>区分</t>
    <rPh sb="0" eb="2">
      <t>クブン</t>
    </rPh>
    <phoneticPr fontId="12"/>
  </si>
  <si>
    <t>建築物に利用した木材の量　[単位:㎥]</t>
    <rPh sb="0" eb="3">
      <t>ケンチクブツ</t>
    </rPh>
    <rPh sb="4" eb="6">
      <t>リヨウ</t>
    </rPh>
    <rPh sb="8" eb="10">
      <t>モクザイ</t>
    </rPh>
    <rPh sb="11" eb="12">
      <t>リョウ</t>
    </rPh>
    <rPh sb="14" eb="16">
      <t>タンイ</t>
    </rPh>
    <phoneticPr fontId="12"/>
  </si>
  <si>
    <t>木材の炭素含有率</t>
    <rPh sb="0" eb="2">
      <t>モクザイ</t>
    </rPh>
    <rPh sb="3" eb="5">
      <t>タンソ</t>
    </rPh>
    <rPh sb="5" eb="7">
      <t>ガンユウ</t>
    </rPh>
    <rPh sb="7" eb="8">
      <t>リツ</t>
    </rPh>
    <phoneticPr fontId="12"/>
  </si>
  <si>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12"/>
  </si>
  <si>
    <t>産地別の内訳</t>
    <rPh sb="0" eb="2">
      <t>サンチ</t>
    </rPh>
    <rPh sb="2" eb="3">
      <t>ベツ</t>
    </rPh>
    <rPh sb="4" eb="6">
      <t>ウチワケ</t>
    </rPh>
    <phoneticPr fontId="12"/>
  </si>
  <si>
    <t>部材、製品名等</t>
    <rPh sb="0" eb="2">
      <t>ブザイ</t>
    </rPh>
    <rPh sb="3" eb="6">
      <t>セイヒンメイ</t>
    </rPh>
    <rPh sb="6" eb="7">
      <t>トウ</t>
    </rPh>
    <phoneticPr fontId="12"/>
  </si>
  <si>
    <t>国産材</t>
    <rPh sb="0" eb="3">
      <t>コクサンザイ</t>
    </rPh>
    <phoneticPr fontId="12"/>
  </si>
  <si>
    <t>国産材以外（国産材・国産材以外の区分不明を含む）</t>
    <rPh sb="0" eb="3">
      <t>コクサンザイ</t>
    </rPh>
    <rPh sb="3" eb="5">
      <t>イガイ</t>
    </rPh>
    <rPh sb="6" eb="9">
      <t>コクサンザイ</t>
    </rPh>
    <rPh sb="10" eb="13">
      <t>コクサンザイ</t>
    </rPh>
    <rPh sb="13" eb="15">
      <t>イガイ</t>
    </rPh>
    <rPh sb="16" eb="18">
      <t>クブン</t>
    </rPh>
    <rPh sb="18" eb="20">
      <t>フメイ</t>
    </rPh>
    <rPh sb="21" eb="22">
      <t>フク</t>
    </rPh>
    <phoneticPr fontId="12"/>
  </si>
  <si>
    <t>合計
[単位:㎥]</t>
    <rPh sb="0" eb="2">
      <t>ゴウケイ</t>
    </rPh>
    <rPh sb="4" eb="6">
      <t>タンイ</t>
    </rPh>
    <phoneticPr fontId="12"/>
  </si>
  <si>
    <r>
      <t>国産材
[単位:t-CO</t>
    </r>
    <r>
      <rPr>
        <vertAlign val="subscript"/>
        <sz val="14"/>
        <color theme="1"/>
        <rFont val="BIZ UDPゴシック"/>
        <family val="3"/>
        <charset val="128"/>
      </rPr>
      <t>2</t>
    </r>
    <r>
      <rPr>
        <sz val="14"/>
        <color theme="1"/>
        <rFont val="BIZ UDPゴシック"/>
        <family val="3"/>
        <charset val="128"/>
      </rPr>
      <t>]</t>
    </r>
    <rPh sb="0" eb="3">
      <t>コクサンザイ</t>
    </rPh>
    <phoneticPr fontId="12"/>
  </si>
  <si>
    <r>
      <t>国産材以外
[単位:t-CO</t>
    </r>
    <r>
      <rPr>
        <vertAlign val="subscript"/>
        <sz val="14"/>
        <color theme="1"/>
        <rFont val="BIZ UDPゴシック"/>
        <family val="3"/>
        <charset val="128"/>
      </rPr>
      <t>2</t>
    </r>
    <r>
      <rPr>
        <sz val="14"/>
        <color theme="1"/>
        <rFont val="BIZ UDPゴシック"/>
        <family val="3"/>
        <charset val="128"/>
      </rPr>
      <t>]</t>
    </r>
    <rPh sb="0" eb="3">
      <t>コクサンザイ</t>
    </rPh>
    <rPh sb="3" eb="5">
      <t>イガイ</t>
    </rPh>
    <phoneticPr fontId="12"/>
  </si>
  <si>
    <t>樹種</t>
    <rPh sb="0" eb="2">
      <t>ジュシュ</t>
    </rPh>
    <phoneticPr fontId="12"/>
  </si>
  <si>
    <t>利用量
[単位:㎥]</t>
    <rPh sb="0" eb="2">
      <t>リヨウ</t>
    </rPh>
    <rPh sb="2" eb="3">
      <t>リョウ</t>
    </rPh>
    <rPh sb="5" eb="7">
      <t>タンイ</t>
    </rPh>
    <phoneticPr fontId="12"/>
  </si>
  <si>
    <t>木材の密度
[単位:t/㎥]</t>
    <phoneticPr fontId="12"/>
  </si>
  <si>
    <t>合計</t>
    <rPh sb="0" eb="2">
      <t>ゴウケイ</t>
    </rPh>
    <phoneticPr fontId="12"/>
  </si>
  <si>
    <r>
      <t>t-CO</t>
    </r>
    <r>
      <rPr>
        <b/>
        <vertAlign val="subscript"/>
        <sz val="12"/>
        <color theme="1"/>
        <rFont val="ＭＳ Ｐゴシック"/>
        <family val="3"/>
        <charset val="128"/>
        <scheme val="minor"/>
      </rPr>
      <t>2</t>
    </r>
    <phoneticPr fontId="12"/>
  </si>
  <si>
    <t>㎥</t>
    <phoneticPr fontId="12"/>
  </si>
  <si>
    <r>
      <t>木材全体の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2">
      <t>モクザイ</t>
    </rPh>
    <rPh sb="2" eb="4">
      <t>ゼンタイ</t>
    </rPh>
    <rPh sb="6" eb="8">
      <t>タンソ</t>
    </rPh>
    <rPh sb="8" eb="10">
      <t>チョゾウ</t>
    </rPh>
    <rPh sb="10" eb="11">
      <t>リョウ</t>
    </rPh>
    <rPh sb="16" eb="18">
      <t>カンサン</t>
    </rPh>
    <phoneticPr fontId="12"/>
  </si>
  <si>
    <t>木材全体
利用量</t>
    <rPh sb="0" eb="2">
      <t>モクザイ</t>
    </rPh>
    <rPh sb="2" eb="4">
      <t>ゼンタイ</t>
    </rPh>
    <rPh sb="5" eb="7">
      <t>リヨウ</t>
    </rPh>
    <rPh sb="7" eb="8">
      <t>リョウ</t>
    </rPh>
    <phoneticPr fontId="12"/>
  </si>
  <si>
    <r>
      <t>国産材の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3">
      <t>コクサンザイ</t>
    </rPh>
    <rPh sb="5" eb="7">
      <t>タンソ</t>
    </rPh>
    <rPh sb="7" eb="9">
      <t>チョゾウ</t>
    </rPh>
    <rPh sb="9" eb="10">
      <t>リョウ</t>
    </rPh>
    <rPh sb="15" eb="17">
      <t>カンサン</t>
    </rPh>
    <phoneticPr fontId="12"/>
  </si>
  <si>
    <t>国産材
利用量</t>
    <rPh sb="0" eb="2">
      <t>コクサン</t>
    </rPh>
    <rPh sb="2" eb="3">
      <t>ザイ</t>
    </rPh>
    <rPh sb="4" eb="6">
      <t>リヨウ</t>
    </rPh>
    <rPh sb="6" eb="7">
      <t>リョウ</t>
    </rPh>
    <phoneticPr fontId="12"/>
  </si>
  <si>
    <t>延べ床面積</t>
    <rPh sb="0" eb="1">
      <t>ノ</t>
    </rPh>
    <rPh sb="2" eb="3">
      <t>ユカ</t>
    </rPh>
    <rPh sb="3" eb="5">
      <t>メンセキ</t>
    </rPh>
    <phoneticPr fontId="12"/>
  </si>
  <si>
    <r>
      <t>建物名（住所）に利用した木材に係る炭素貯蔵量（ＣＯ</t>
    </r>
    <r>
      <rPr>
        <sz val="10"/>
        <color theme="1"/>
        <rFont val="ＭＳ Ｐゴシック"/>
        <family val="3"/>
        <charset val="128"/>
        <scheme val="minor"/>
      </rPr>
      <t>2</t>
    </r>
    <r>
      <rPr>
        <sz val="14"/>
        <color theme="1"/>
        <rFont val="ＭＳ Ｐゴシック"/>
        <family val="2"/>
        <scheme val="minor"/>
      </rPr>
      <t>換算）</t>
    </r>
    <rPh sb="0" eb="2">
      <t>タテモノ</t>
    </rPh>
    <rPh sb="2" eb="3">
      <t>メイ</t>
    </rPh>
    <rPh sb="4" eb="6">
      <t>ジュウショ</t>
    </rPh>
    <rPh sb="8" eb="10">
      <t>リヨウ</t>
    </rPh>
    <rPh sb="12" eb="14">
      <t>モクザイ</t>
    </rPh>
    <rPh sb="15" eb="16">
      <t>カカ</t>
    </rPh>
    <rPh sb="17" eb="19">
      <t>タンソ</t>
    </rPh>
    <rPh sb="19" eb="21">
      <t>チョゾウ</t>
    </rPh>
    <rPh sb="21" eb="22">
      <t>リョウ</t>
    </rPh>
    <rPh sb="26" eb="28">
      <t>カンサン</t>
    </rPh>
    <phoneticPr fontId="12"/>
  </si>
  <si>
    <t>製材区分（製材・集成材・ＣＬＴ等）</t>
    <rPh sb="0" eb="2">
      <t>セイザイ</t>
    </rPh>
    <rPh sb="2" eb="4">
      <t>クブン</t>
    </rPh>
    <rPh sb="5" eb="7">
      <t>セイザイ</t>
    </rPh>
    <rPh sb="8" eb="11">
      <t>シュウセイザイ</t>
    </rPh>
    <rPh sb="15" eb="16">
      <t>トウ</t>
    </rPh>
    <phoneticPr fontId="12"/>
  </si>
  <si>
    <t>スギ</t>
    <phoneticPr fontId="12"/>
  </si>
  <si>
    <t>ベイマツ</t>
  </si>
  <si>
    <t>合板区分（合板・ＬＶＬ等）</t>
    <rPh sb="0" eb="2">
      <t>ゴウハン</t>
    </rPh>
    <rPh sb="2" eb="4">
      <t>クブン</t>
    </rPh>
    <rPh sb="5" eb="7">
      <t>ゴウバン</t>
    </rPh>
    <rPh sb="11" eb="12">
      <t>ナド</t>
    </rPh>
    <phoneticPr fontId="12"/>
  </si>
  <si>
    <t>樹種不明</t>
    <rPh sb="0" eb="2">
      <t>ジュシュ</t>
    </rPh>
    <rPh sb="2" eb="4">
      <t>フメイ</t>
    </rPh>
    <phoneticPr fontId="12"/>
  </si>
  <si>
    <t>木質ボード（パーティクルボード）</t>
    <rPh sb="0" eb="2">
      <t>モクシツ</t>
    </rPh>
    <phoneticPr fontId="12"/>
  </si>
  <si>
    <t>国産材</t>
    <rPh sb="0" eb="2">
      <t>コクサン</t>
    </rPh>
    <rPh sb="2" eb="3">
      <t>ザイ</t>
    </rPh>
    <phoneticPr fontId="12"/>
  </si>
  <si>
    <t>国産材以外</t>
    <rPh sb="0" eb="2">
      <t>コクサン</t>
    </rPh>
    <rPh sb="2" eb="3">
      <t>ザイ</t>
    </rPh>
    <rPh sb="3" eb="5">
      <t>イガイ</t>
    </rPh>
    <phoneticPr fontId="12"/>
  </si>
  <si>
    <t>部材、製品名等の区分</t>
    <rPh sb="0" eb="2">
      <t>ブザイ</t>
    </rPh>
    <rPh sb="3" eb="6">
      <t>セイヒンメイ</t>
    </rPh>
    <rPh sb="6" eb="7">
      <t>トウ</t>
    </rPh>
    <rPh sb="8" eb="10">
      <t>クブン</t>
    </rPh>
    <phoneticPr fontId="12"/>
  </si>
  <si>
    <t>木材の密度[t/㎥]</t>
    <rPh sb="0" eb="2">
      <t>モクザイ</t>
    </rPh>
    <rPh sb="3" eb="5">
      <t>ミツド</t>
    </rPh>
    <phoneticPr fontId="12"/>
  </si>
  <si>
    <t>炭素含有率</t>
    <rPh sb="0" eb="2">
      <t>タンソ</t>
    </rPh>
    <rPh sb="2" eb="4">
      <t>ガンユウ</t>
    </rPh>
    <rPh sb="4" eb="5">
      <t>リツ</t>
    </rPh>
    <phoneticPr fontId="12"/>
  </si>
  <si>
    <t>気乾密度[t/㎥]</t>
    <rPh sb="0" eb="1">
      <t>キ</t>
    </rPh>
    <rPh sb="1" eb="2">
      <t>イヌイ</t>
    </rPh>
    <rPh sb="2" eb="4">
      <t>ミツド</t>
    </rPh>
    <phoneticPr fontId="12"/>
  </si>
  <si>
    <t>木材の密度[t/㎥]
G列×0.87</t>
    <rPh sb="0" eb="2">
      <t>モクザイ</t>
    </rPh>
    <rPh sb="3" eb="5">
      <t>ミツド</t>
    </rPh>
    <rPh sb="12" eb="13">
      <t>レツ</t>
    </rPh>
    <phoneticPr fontId="12"/>
  </si>
  <si>
    <t>引用元</t>
    <rPh sb="0" eb="2">
      <t>インヨウ</t>
    </rPh>
    <rPh sb="2" eb="3">
      <t>モト</t>
    </rPh>
    <phoneticPr fontId="12"/>
  </si>
  <si>
    <t>①</t>
    <phoneticPr fontId="12"/>
  </si>
  <si>
    <t>木質ボード（硬質繊維板）</t>
    <rPh sb="0" eb="2">
      <t>モクシツ</t>
    </rPh>
    <rPh sb="6" eb="8">
      <t>コウシツ</t>
    </rPh>
    <rPh sb="8" eb="10">
      <t>センイ</t>
    </rPh>
    <rPh sb="10" eb="11">
      <t>イタ</t>
    </rPh>
    <phoneticPr fontId="12"/>
  </si>
  <si>
    <t>ヒノキ</t>
    <phoneticPr fontId="12"/>
  </si>
  <si>
    <t>ベイツガ</t>
  </si>
  <si>
    <t>木質ボード（中質繊維板）</t>
    <rPh sb="0" eb="2">
      <t>モクシツ</t>
    </rPh>
    <rPh sb="6" eb="8">
      <t>チュウシツ</t>
    </rPh>
    <rPh sb="8" eb="10">
      <t>センイ</t>
    </rPh>
    <rPh sb="10" eb="11">
      <t>イタ</t>
    </rPh>
    <phoneticPr fontId="12"/>
  </si>
  <si>
    <t>アカマツ</t>
    <phoneticPr fontId="12"/>
  </si>
  <si>
    <t>ベイヒ</t>
  </si>
  <si>
    <t>木質ボード（軟質繊維板）</t>
    <rPh sb="0" eb="2">
      <t>モクシツ</t>
    </rPh>
    <rPh sb="6" eb="8">
      <t>ナンシツ</t>
    </rPh>
    <rPh sb="8" eb="10">
      <t>センイ</t>
    </rPh>
    <rPh sb="10" eb="11">
      <t>イタ</t>
    </rPh>
    <phoneticPr fontId="12"/>
  </si>
  <si>
    <t>カラマツ</t>
    <phoneticPr fontId="12"/>
  </si>
  <si>
    <t>ベイヒバ</t>
  </si>
  <si>
    <t>トドマツ</t>
    <phoneticPr fontId="12"/>
  </si>
  <si>
    <t>ベイスギ</t>
  </si>
  <si>
    <t>エゾマツ</t>
    <phoneticPr fontId="12"/>
  </si>
  <si>
    <t>ラジアタマツ</t>
  </si>
  <si>
    <t>サワラ</t>
  </si>
  <si>
    <t>マツ類（ハードパイン）（二葉松）</t>
    <rPh sb="13" eb="14">
      <t>ハ</t>
    </rPh>
    <phoneticPr fontId="23"/>
  </si>
  <si>
    <t>○国産材以外プルダウンリスト</t>
    <rPh sb="1" eb="4">
      <t>コクサンザイ</t>
    </rPh>
    <rPh sb="4" eb="6">
      <t>イガイ</t>
    </rPh>
    <phoneticPr fontId="12"/>
  </si>
  <si>
    <t>ネズコ</t>
  </si>
  <si>
    <t>マツ類（ハードパイン）（三葉松）</t>
  </si>
  <si>
    <t>アスナロ</t>
  </si>
  <si>
    <t>マツ類（ソフトパイン）（Sugar pine）</t>
  </si>
  <si>
    <t>イチョウ</t>
  </si>
  <si>
    <t>マツ類（ソフトパイン）（Western white pine）</t>
  </si>
  <si>
    <t>モミ</t>
  </si>
  <si>
    <t>センペルセコイア</t>
    <phoneticPr fontId="12"/>
  </si>
  <si>
    <t>ヒメコマツ</t>
  </si>
  <si>
    <t>サトウカエデ</t>
  </si>
  <si>
    <t>クロマツ</t>
  </si>
  <si>
    <t>ヒッコリー</t>
  </si>
  <si>
    <t>トガサワラ</t>
  </si>
  <si>
    <t>ブラックウォールナット</t>
  </si>
  <si>
    <t>ツガ</t>
  </si>
  <si>
    <t>ホワイトアッシュ</t>
  </si>
  <si>
    <t>オウシュウアカマツ</t>
  </si>
  <si>
    <t>イヌマキ</t>
  </si>
  <si>
    <t>ベニマツ</t>
  </si>
  <si>
    <t>ドイツトウヒ（オウシュウトウヒ）</t>
  </si>
  <si>
    <t>コウヤマキ</t>
  </si>
  <si>
    <t>アガチス</t>
  </si>
  <si>
    <t>イチイ</t>
  </si>
  <si>
    <t>クリンキパイン</t>
  </si>
  <si>
    <t>カヤ</t>
  </si>
  <si>
    <t>カシヤマツ</t>
  </si>
  <si>
    <t>イタヤカエデ</t>
  </si>
  <si>
    <t>テレンタン</t>
  </si>
  <si>
    <t>セン</t>
  </si>
  <si>
    <t>レンガス</t>
  </si>
  <si>
    <t>マカンバ</t>
  </si>
  <si>
    <t>プライ</t>
  </si>
  <si>
    <t>シラカンバ</t>
  </si>
  <si>
    <t>バルサ</t>
  </si>
  <si>
    <t>オノオレカンバ</t>
  </si>
  <si>
    <t>カナリウム</t>
  </si>
  <si>
    <t>アサダ</t>
  </si>
  <si>
    <t>ビヌアン</t>
  </si>
  <si>
    <t>キリ</t>
  </si>
  <si>
    <t>ディレニア</t>
  </si>
  <si>
    <t>ツゲ</t>
  </si>
  <si>
    <t>メルサワ</t>
  </si>
  <si>
    <t>カツラ</t>
  </si>
  <si>
    <t>メラワン</t>
  </si>
  <si>
    <t>ミズキ</t>
  </si>
  <si>
    <t>ギアム</t>
  </si>
  <si>
    <t>カキ</t>
  </si>
  <si>
    <t>ニューギニアバスウッド</t>
  </si>
  <si>
    <t>クリ</t>
  </si>
  <si>
    <t>ゴムノキ</t>
  </si>
  <si>
    <t>コジイ</t>
  </si>
  <si>
    <t>マラス</t>
  </si>
  <si>
    <t>スダジイ</t>
  </si>
  <si>
    <t>ラミン</t>
  </si>
  <si>
    <t>ブナ</t>
  </si>
  <si>
    <t>ゲロンガン</t>
  </si>
  <si>
    <t>イヌブナ</t>
  </si>
  <si>
    <t>ビリアン</t>
  </si>
  <si>
    <t>アカガシ</t>
  </si>
  <si>
    <t>ファルカータ</t>
  </si>
  <si>
    <t>イチイガシ</t>
  </si>
  <si>
    <t>ローズウッド</t>
  </si>
  <si>
    <t>アラカシ</t>
  </si>
  <si>
    <t>クイラ</t>
  </si>
  <si>
    <t>シラカシ</t>
  </si>
  <si>
    <t>ケンパス</t>
  </si>
  <si>
    <t>クヌギ</t>
  </si>
  <si>
    <t>メンガリス</t>
  </si>
  <si>
    <t>ミズナラ</t>
  </si>
  <si>
    <t>カリン</t>
  </si>
  <si>
    <t>コナラ</t>
  </si>
  <si>
    <t>ジョンコン</t>
  </si>
  <si>
    <t>ウバメガシ</t>
  </si>
  <si>
    <t>カメレレ</t>
  </si>
  <si>
    <t>イスノキ</t>
  </si>
  <si>
    <t>カランパヤン</t>
  </si>
  <si>
    <t>トチノキ</t>
  </si>
  <si>
    <t>タウン</t>
  </si>
  <si>
    <t>オニグルミ</t>
  </si>
  <si>
    <t>ニャトー</t>
  </si>
  <si>
    <t>サワグルミ</t>
  </si>
  <si>
    <t>アンベロイ</t>
  </si>
  <si>
    <t>クスノキ</t>
  </si>
  <si>
    <t>メンクラン</t>
  </si>
  <si>
    <t>タブノキ</t>
  </si>
  <si>
    <t>メリナ</t>
  </si>
  <si>
    <t>イヌエンジュ</t>
  </si>
  <si>
    <t>チーク</t>
  </si>
  <si>
    <t>ホオノキ</t>
  </si>
  <si>
    <t>オクメ</t>
  </si>
  <si>
    <t>ヤマグワ</t>
  </si>
  <si>
    <t>イディグボ</t>
  </si>
  <si>
    <t>ヤチダモ</t>
  </si>
  <si>
    <t>アファラ</t>
  </si>
  <si>
    <t>シオジ</t>
  </si>
  <si>
    <t>アフロルモシア</t>
  </si>
  <si>
    <t>トネリコ</t>
  </si>
  <si>
    <t>アフリカンブラックウッド</t>
  </si>
  <si>
    <t>アオダモ</t>
  </si>
  <si>
    <t>オバンコール</t>
  </si>
  <si>
    <t>ヤマトアオダモ</t>
  </si>
  <si>
    <t>ブビンガ</t>
  </si>
  <si>
    <t>ヤマザクラ</t>
  </si>
  <si>
    <t>ウェンジ</t>
  </si>
  <si>
    <t>キハダ</t>
  </si>
  <si>
    <t>アフリカンパドゥク</t>
  </si>
  <si>
    <t>ドロノキ</t>
  </si>
  <si>
    <t>サペリ</t>
  </si>
  <si>
    <t>シナノキ</t>
  </si>
  <si>
    <t>アフリカンマホガニー</t>
  </si>
  <si>
    <t>ハルニレ</t>
  </si>
  <si>
    <t>アボディラ</t>
  </si>
  <si>
    <t>ケヤキ</t>
  </si>
  <si>
    <t>イロコ</t>
  </si>
  <si>
    <t>マコレ</t>
  </si>
  <si>
    <t>マンソニア</t>
  </si>
  <si>
    <t>オベチエ</t>
  </si>
  <si>
    <t>グリーンハート</t>
  </si>
  <si>
    <t>ブラジリアンローズウッド</t>
  </si>
  <si>
    <t>ココボロ</t>
  </si>
  <si>
    <t>キングウッド</t>
  </si>
  <si>
    <t>ホンデュラスローズウッド</t>
  </si>
  <si>
    <t>セドロ</t>
  </si>
  <si>
    <t>リグナムパイタ</t>
  </si>
  <si>
    <t>タイワンヒノキ</t>
  </si>
  <si>
    <t>ベニヒ</t>
  </si>
  <si>
    <t>カリビアマツ</t>
  </si>
  <si>
    <t>オウシュウアカマツ</t>
    <phoneticPr fontId="12"/>
  </si>
  <si>
    <t>②</t>
    <phoneticPr fontId="12"/>
  </si>
  <si>
    <t>エンゲルマンスプルース</t>
    <phoneticPr fontId="12"/>
  </si>
  <si>
    <t>シトカスプルース</t>
    <phoneticPr fontId="12"/>
  </si>
  <si>
    <t>ロッジボールパイン</t>
    <phoneticPr fontId="12"/>
  </si>
  <si>
    <t>ドイツトウヒ（オウシュウトウヒ）</t>
    <phoneticPr fontId="12"/>
  </si>
  <si>
    <t>③</t>
    <phoneticPr fontId="12"/>
  </si>
  <si>
    <t xml:space="preserve">                                                                                                                                                                                                                                                                                                                                                                                                                                                                                                                                                                                                                                                                                                                                                                                                                                                                                                                                                                                                                                                                               </t>
    <phoneticPr fontId="12"/>
  </si>
  <si>
    <t>ブラックチェリー</t>
    <phoneticPr fontId="12"/>
  </si>
  <si>
    <t>④</t>
    <phoneticPr fontId="12"/>
  </si>
  <si>
    <t>日付</t>
    <rPh sb="0" eb="2">
      <t>ヒヅケ</t>
    </rPh>
    <phoneticPr fontId="12"/>
  </si>
  <si>
    <t>バージョン</t>
    <phoneticPr fontId="12"/>
  </si>
  <si>
    <t>修正内容</t>
    <rPh sb="0" eb="2">
      <t>シュウセイ</t>
    </rPh>
    <rPh sb="2" eb="4">
      <t>ナイヨウ</t>
    </rPh>
    <phoneticPr fontId="12"/>
  </si>
  <si>
    <t>の使用量[㎥]</t>
    <phoneticPr fontId="1"/>
  </si>
  <si>
    <t>地域産材</t>
    <rPh sb="0" eb="2">
      <t>チイキ</t>
    </rPh>
    <rPh sb="2" eb="3">
      <t>サン</t>
    </rPh>
    <rPh sb="3" eb="4">
      <t>ザイ</t>
    </rPh>
    <phoneticPr fontId="1"/>
  </si>
  <si>
    <t>地域産材の使用量の合計[㎥]</t>
    <rPh sb="0" eb="2">
      <t>チイキ</t>
    </rPh>
    <rPh sb="2" eb="3">
      <t>サン</t>
    </rPh>
    <rPh sb="3" eb="4">
      <t>ザイ</t>
    </rPh>
    <rPh sb="5" eb="7">
      <t>シヨウ</t>
    </rPh>
    <rPh sb="7" eb="8">
      <t>リョウ</t>
    </rPh>
    <rPh sb="9" eb="11">
      <t>ゴウケイ</t>
    </rPh>
    <phoneticPr fontId="1"/>
  </si>
  <si>
    <t>キャッチフレーズ</t>
    <phoneticPr fontId="1"/>
  </si>
  <si>
    <t>国産木材使用量[㎥]</t>
    <rPh sb="0" eb="2">
      <t>コクサン</t>
    </rPh>
    <rPh sb="2" eb="4">
      <t>モクザイ</t>
    </rPh>
    <rPh sb="3" eb="4">
      <t>ザイ</t>
    </rPh>
    <rPh sb="4" eb="6">
      <t>シヨウ</t>
    </rPh>
    <rPh sb="6" eb="7">
      <t>リョウ</t>
    </rPh>
    <phoneticPr fontId="1"/>
  </si>
  <si>
    <t>国産木材使用量[㎥]</t>
    <phoneticPr fontId="1"/>
  </si>
  <si>
    <t>木材全体使用量[㎥]</t>
    <rPh sb="0" eb="2">
      <t>モクザイ</t>
    </rPh>
    <rPh sb="2" eb="4">
      <t>ゼンタイ</t>
    </rPh>
    <rPh sb="4" eb="7">
      <t>シヨウリョウ</t>
    </rPh>
    <phoneticPr fontId="1"/>
  </si>
  <si>
    <t>国産材の炭素貯蔵量（CO2換算）
[t-CO2]</t>
    <phoneticPr fontId="1"/>
  </si>
  <si>
    <t>木材全体の炭素貯蔵量（CO2換算）
[t-CO2]</t>
    <rPh sb="0" eb="2">
      <t>モクザイ</t>
    </rPh>
    <rPh sb="2" eb="4">
      <t>ゼンタイ</t>
    </rPh>
    <phoneticPr fontId="1"/>
  </si>
  <si>
    <t>○○杉と△△桧を用いた国産木材の家</t>
    <rPh sb="2" eb="3">
      <t>スギ</t>
    </rPh>
    <rPh sb="6" eb="7">
      <t>ヒノキ</t>
    </rPh>
    <rPh sb="8" eb="9">
      <t>モチ</t>
    </rPh>
    <rPh sb="11" eb="13">
      <t>コクサン</t>
    </rPh>
    <rPh sb="13" eb="15">
      <t>モクザイ</t>
    </rPh>
    <rPh sb="16" eb="17">
      <t>イエ</t>
    </rPh>
    <phoneticPr fontId="1"/>
  </si>
  <si>
    <t>国産木材と外国産木材からなる複合材料の内訳</t>
    <rPh sb="2" eb="3">
      <t>モク</t>
    </rPh>
    <rPh sb="5" eb="6">
      <t>ガイ</t>
    </rPh>
    <rPh sb="8" eb="9">
      <t>モク</t>
    </rPh>
    <rPh sb="14" eb="16">
      <t>フクゴウ</t>
    </rPh>
    <rPh sb="16" eb="18">
      <t>ザイリョウ</t>
    </rPh>
    <rPh sb="19" eb="21">
      <t>ウチワケ</t>
    </rPh>
    <phoneticPr fontId="1"/>
  </si>
  <si>
    <t>「国産木材」か「国産木材・外国産木材の混合製品」の別</t>
    <rPh sb="19" eb="21">
      <t>コンゴウ</t>
    </rPh>
    <rPh sb="21" eb="23">
      <t>セイヒン</t>
    </rPh>
    <phoneticPr fontId="1"/>
  </si>
  <si>
    <t>国産木材と外国産木材からなる混合製品の内訳</t>
    <rPh sb="2" eb="3">
      <t>モク</t>
    </rPh>
    <rPh sb="5" eb="6">
      <t>ガイ</t>
    </rPh>
    <rPh sb="8" eb="9">
      <t>モク</t>
    </rPh>
    <rPh sb="14" eb="16">
      <t>コンゴウ</t>
    </rPh>
    <rPh sb="16" eb="18">
      <t>セイヒン</t>
    </rPh>
    <rPh sb="19" eb="21">
      <t>ウチワケ</t>
    </rPh>
    <phoneticPr fontId="1"/>
  </si>
  <si>
    <t>国産木材と外国産木材から構成される混合製品（集成材、合板、LVL）</t>
    <rPh sb="0" eb="2">
      <t>コクサン</t>
    </rPh>
    <rPh sb="2" eb="4">
      <t>モクザイ</t>
    </rPh>
    <rPh sb="5" eb="6">
      <t>ガイ</t>
    </rPh>
    <rPh sb="6" eb="8">
      <t>コクサン</t>
    </rPh>
    <rPh sb="8" eb="10">
      <t>モクザイ</t>
    </rPh>
    <rPh sb="12" eb="14">
      <t>コウセイ</t>
    </rPh>
    <rPh sb="17" eb="19">
      <t>コンゴウ</t>
    </rPh>
    <rPh sb="19" eb="21">
      <t>セイヒン</t>
    </rPh>
    <rPh sb="22" eb="25">
      <t>シュウセイザイ</t>
    </rPh>
    <rPh sb="26" eb="28">
      <t>ゴウハン</t>
    </rPh>
    <phoneticPr fontId="1"/>
  </si>
  <si>
    <t>混合製品（樹種の割合がわかるもの）</t>
  </si>
  <si>
    <t>混合製品（樹種の割合がわからないもの）</t>
  </si>
  <si>
    <t>合板区分（合板・ＬＶＬ等）</t>
  </si>
  <si>
    <t>外国産木材使用量
[単位:㎥]</t>
    <rPh sb="0" eb="1">
      <t>ガイ</t>
    </rPh>
    <rPh sb="1" eb="3">
      <t>コクサン</t>
    </rPh>
    <rPh sb="3" eb="5">
      <t>モクザイ</t>
    </rPh>
    <rPh sb="5" eb="7">
      <t>シヨウ</t>
    </rPh>
    <rPh sb="7" eb="8">
      <t>リョウ</t>
    </rPh>
    <phoneticPr fontId="1"/>
  </si>
  <si>
    <t>スギ
使用量
[単位:㎥]</t>
    <rPh sb="3" eb="6">
      <t>シヨウリョウ</t>
    </rPh>
    <phoneticPr fontId="1"/>
  </si>
  <si>
    <t>ヒノキ
使用量
[単位:㎥]</t>
    <rPh sb="4" eb="7">
      <t>シヨウリョウ</t>
    </rPh>
    <phoneticPr fontId="1"/>
  </si>
  <si>
    <t>製材、１０５ｍｍ正角材、土台</t>
    <rPh sb="0" eb="2">
      <t>セイザイ</t>
    </rPh>
    <rPh sb="8" eb="9">
      <t>セイ</t>
    </rPh>
    <rPh sb="9" eb="10">
      <t>カク</t>
    </rPh>
    <rPh sb="10" eb="11">
      <t>ザイ</t>
    </rPh>
    <rPh sb="12" eb="14">
      <t>ドダイ</t>
    </rPh>
    <phoneticPr fontId="1"/>
  </si>
  <si>
    <t>製材、羽柄材（間柱、母屋、垂木等）</t>
    <rPh sb="0" eb="2">
      <t>セイザイ</t>
    </rPh>
    <rPh sb="3" eb="5">
      <t>ハガラ</t>
    </rPh>
    <rPh sb="5" eb="6">
      <t>ザイ</t>
    </rPh>
    <rPh sb="7" eb="9">
      <t>マバシラ</t>
    </rPh>
    <rPh sb="10" eb="12">
      <t>モヤ</t>
    </rPh>
    <rPh sb="13" eb="15">
      <t>タルキ</t>
    </rPh>
    <rPh sb="15" eb="16">
      <t>トウ</t>
    </rPh>
    <phoneticPr fontId="1"/>
  </si>
  <si>
    <t>製材、造作材</t>
    <rPh sb="0" eb="2">
      <t>セイザイ</t>
    </rPh>
    <rPh sb="3" eb="5">
      <t>ゾウサク</t>
    </rPh>
    <rPh sb="5" eb="6">
      <t>ザイ</t>
    </rPh>
    <phoneticPr fontId="1"/>
  </si>
  <si>
    <t>　　混合製品の内訳</t>
    <rPh sb="2" eb="4">
      <t>コンゴウ</t>
    </rPh>
    <rPh sb="4" eb="6">
      <t>セイヒン</t>
    </rPh>
    <rPh sb="7" eb="9">
      <t>ウチワケ</t>
    </rPh>
    <phoneticPr fontId="1"/>
  </si>
  <si>
    <t>小計</t>
    <rPh sb="0" eb="2">
      <t>ショウケイ</t>
    </rPh>
    <phoneticPr fontId="1"/>
  </si>
  <si>
    <t>外国産木材
(任意入力）</t>
    <rPh sb="0" eb="2">
      <t>ガイコク</t>
    </rPh>
    <rPh sb="2" eb="3">
      <t>サン</t>
    </rPh>
    <rPh sb="3" eb="5">
      <t>モクザイ</t>
    </rPh>
    <rPh sb="7" eb="9">
      <t>ニンイ</t>
    </rPh>
    <rPh sb="9" eb="11">
      <t>ニュウリョク</t>
    </rPh>
    <phoneticPr fontId="1"/>
  </si>
  <si>
    <t>部材、製品名等
（任意入力）</t>
    <rPh sb="0" eb="2">
      <t>ブザイ</t>
    </rPh>
    <rPh sb="3" eb="5">
      <t>セイヒン</t>
    </rPh>
    <rPh sb="5" eb="6">
      <t>メイ</t>
    </rPh>
    <rPh sb="6" eb="7">
      <t>トウ</t>
    </rPh>
    <rPh sb="9" eb="11">
      <t>ニンイ</t>
    </rPh>
    <rPh sb="11" eb="13">
      <t>ニュウリョク</t>
    </rPh>
    <phoneticPr fontId="1"/>
  </si>
  <si>
    <t>　外国産木材の内訳</t>
    <rPh sb="1" eb="4">
      <t>ガイコクサン</t>
    </rPh>
    <rPh sb="4" eb="6">
      <t>モクザイ</t>
    </rPh>
    <rPh sb="7" eb="9">
      <t>ウチワケ</t>
    </rPh>
    <phoneticPr fontId="1"/>
  </si>
  <si>
    <t>◆セルの色について、青は必須入力（記述又はプルダウン）、オレンジは任意入力、白は自動計算、灰色は入力不可</t>
    <rPh sb="10" eb="11">
      <t>アオ</t>
    </rPh>
    <rPh sb="19" eb="20">
      <t>マタ</t>
    </rPh>
    <phoneticPr fontId="12"/>
  </si>
  <si>
    <t>集成材（外国産木材ラミナ）構造材</t>
    <rPh sb="0" eb="3">
      <t>シュウセイザイ</t>
    </rPh>
    <rPh sb="4" eb="6">
      <t>ガイコク</t>
    </rPh>
    <rPh sb="6" eb="7">
      <t>サン</t>
    </rPh>
    <rPh sb="7" eb="9">
      <t>モクザイ</t>
    </rPh>
    <rPh sb="13" eb="16">
      <t>コウゾウザイ</t>
    </rPh>
    <phoneticPr fontId="1"/>
  </si>
  <si>
    <t>◆セルの色について、オレンジは任意入力、　白は自動計算</t>
    <phoneticPr fontId="1"/>
  </si>
  <si>
    <t>〇〇〇〇</t>
    <phoneticPr fontId="1"/>
  </si>
  <si>
    <t>令和6年4/18</t>
    <rPh sb="0" eb="2">
      <t>レイワ</t>
    </rPh>
    <rPh sb="3" eb="4">
      <t>ネン</t>
    </rPh>
    <phoneticPr fontId="1"/>
  </si>
  <si>
    <t xml:space="preserve">・「1.入力シート」の14行G列、14行O列、14行V列、14行W列にコメント欄を挿入し、F列で「国産木材」か「混合製品」であるか入力しないとプルダウンメニューが表示されない旨記載し、入力しやすくしました。
・「1.入力シート」のAE列に外国産木材も加えた総合計の値を自動計算する数式を入力しました。
</t>
    <rPh sb="4" eb="6">
      <t>ニュウリョク</t>
    </rPh>
    <rPh sb="13" eb="14">
      <t>ギョウ</t>
    </rPh>
    <rPh sb="15" eb="16">
      <t>レツ</t>
    </rPh>
    <rPh sb="19" eb="20">
      <t>ギョウ</t>
    </rPh>
    <rPh sb="21" eb="22">
      <t>レツ</t>
    </rPh>
    <rPh sb="25" eb="26">
      <t>ギョウ</t>
    </rPh>
    <rPh sb="27" eb="28">
      <t>レツ</t>
    </rPh>
    <rPh sb="31" eb="32">
      <t>ギョウ</t>
    </rPh>
    <rPh sb="33" eb="34">
      <t>レツ</t>
    </rPh>
    <rPh sb="39" eb="40">
      <t>ラン</t>
    </rPh>
    <rPh sb="41" eb="43">
      <t>ソウニュウ</t>
    </rPh>
    <rPh sb="46" eb="47">
      <t>レツ</t>
    </rPh>
    <rPh sb="49" eb="51">
      <t>コクサン</t>
    </rPh>
    <rPh sb="51" eb="53">
      <t>モクザイ</t>
    </rPh>
    <rPh sb="56" eb="58">
      <t>コンゴウ</t>
    </rPh>
    <rPh sb="58" eb="60">
      <t>セイヒン</t>
    </rPh>
    <rPh sb="65" eb="67">
      <t>ニュウリョク</t>
    </rPh>
    <rPh sb="81" eb="83">
      <t>ヒョウジ</t>
    </rPh>
    <rPh sb="87" eb="88">
      <t>ムネ</t>
    </rPh>
    <rPh sb="88" eb="90">
      <t>キサイ</t>
    </rPh>
    <rPh sb="92" eb="94">
      <t>ニュウリョク</t>
    </rPh>
    <rPh sb="108" eb="110">
      <t>ニュウリョク</t>
    </rPh>
    <rPh sb="117" eb="118">
      <t>レツ</t>
    </rPh>
    <rPh sb="119" eb="122">
      <t>ガイコクサン</t>
    </rPh>
    <rPh sb="122" eb="124">
      <t>モクザイ</t>
    </rPh>
    <rPh sb="125" eb="126">
      <t>クワ</t>
    </rPh>
    <rPh sb="128" eb="129">
      <t>ソウ</t>
    </rPh>
    <rPh sb="129" eb="131">
      <t>ゴウケイ</t>
    </rPh>
    <rPh sb="132" eb="133">
      <t>アタイ</t>
    </rPh>
    <rPh sb="134" eb="136">
      <t>ジドウ</t>
    </rPh>
    <rPh sb="136" eb="138">
      <t>ケイサン</t>
    </rPh>
    <rPh sb="140" eb="142">
      <t>スウシキ</t>
    </rPh>
    <rPh sb="143" eb="145">
      <t>ニュウリョク</t>
    </rPh>
    <phoneticPr fontId="1"/>
  </si>
  <si>
    <t>令和6年11/29</t>
    <rPh sb="0" eb="2">
      <t>レイワ</t>
    </rPh>
    <rPh sb="3" eb="4">
      <t>ネン</t>
    </rPh>
    <phoneticPr fontId="1"/>
  </si>
  <si>
    <t>・「1入力シート」及び「2出力シート」の3行D列の算定年月日の入力欄及び出力欄について、入力及び出力の表示形式を「○○年○○月○○日」の文字として表示するよう修正しました。</t>
    <rPh sb="3" eb="5">
      <t>ニュウリョク</t>
    </rPh>
    <rPh sb="9" eb="10">
      <t>オヨ</t>
    </rPh>
    <rPh sb="13" eb="15">
      <t>シュツリョク</t>
    </rPh>
    <rPh sb="21" eb="22">
      <t>ギョウ</t>
    </rPh>
    <rPh sb="23" eb="24">
      <t>レツ</t>
    </rPh>
    <rPh sb="25" eb="27">
      <t>サンテイ</t>
    </rPh>
    <rPh sb="27" eb="30">
      <t>ネンガッピ</t>
    </rPh>
    <rPh sb="31" eb="33">
      <t>ニュウリョク</t>
    </rPh>
    <rPh sb="33" eb="34">
      <t>ラン</t>
    </rPh>
    <rPh sb="34" eb="35">
      <t>オヨ</t>
    </rPh>
    <rPh sb="36" eb="38">
      <t>シュツリョク</t>
    </rPh>
    <rPh sb="38" eb="39">
      <t>ラン</t>
    </rPh>
    <rPh sb="44" eb="46">
      <t>ニュウリョク</t>
    </rPh>
    <rPh sb="46" eb="47">
      <t>オヨ</t>
    </rPh>
    <rPh sb="48" eb="50">
      <t>シュツリョク</t>
    </rPh>
    <rPh sb="51" eb="53">
      <t>ヒョウジ</t>
    </rPh>
    <rPh sb="53" eb="55">
      <t>ケイシキ</t>
    </rPh>
    <rPh sb="59" eb="60">
      <t>ネン</t>
    </rPh>
    <rPh sb="62" eb="63">
      <t>ツキ</t>
    </rPh>
    <rPh sb="65" eb="66">
      <t>ヒ</t>
    </rPh>
    <rPh sb="68" eb="70">
      <t>モジ</t>
    </rPh>
    <rPh sb="73" eb="75">
      <t>ヒョウジ</t>
    </rPh>
    <rPh sb="79" eb="81">
      <t>シュウセイ</t>
    </rPh>
    <phoneticPr fontId="1"/>
  </si>
  <si>
    <t>延べ面積[㎡]（外構部の水平投影面積を含む。）</t>
    <rPh sb="0" eb="1">
      <t>ノ</t>
    </rPh>
    <rPh sb="2" eb="4">
      <t>メンセキ</t>
    </rPh>
    <rPh sb="8" eb="10">
      <t>ガイコウ</t>
    </rPh>
    <rPh sb="10" eb="11">
      <t>ブ</t>
    </rPh>
    <rPh sb="12" eb="16">
      <t>スイヘイトウエイ</t>
    </rPh>
    <rPh sb="16" eb="18">
      <t>メンセキ</t>
    </rPh>
    <rPh sb="19" eb="20">
      <t>フク</t>
    </rPh>
    <phoneticPr fontId="1"/>
  </si>
  <si>
    <t>製材、外構（木塀）</t>
    <rPh sb="0" eb="2">
      <t>セイザイ</t>
    </rPh>
    <rPh sb="3" eb="5">
      <t>ガイコウ</t>
    </rPh>
    <rPh sb="6" eb="7">
      <t>キ</t>
    </rPh>
    <rPh sb="7" eb="8">
      <t>ヘイ</t>
    </rPh>
    <phoneticPr fontId="1"/>
  </si>
  <si>
    <t>・外構部（木の塀、門、ウッドデッキ等）の木材について、レベルの算定対象となるよう修正しました。</t>
    <rPh sb="1" eb="3">
      <t>ガイコウ</t>
    </rPh>
    <rPh sb="3" eb="4">
      <t>ブ</t>
    </rPh>
    <rPh sb="5" eb="6">
      <t>キ</t>
    </rPh>
    <rPh sb="7" eb="8">
      <t>ヘイ</t>
    </rPh>
    <rPh sb="9" eb="10">
      <t>モン</t>
    </rPh>
    <rPh sb="17" eb="18">
      <t>トウ</t>
    </rPh>
    <rPh sb="20" eb="22">
      <t>モクザイ</t>
    </rPh>
    <rPh sb="31" eb="35">
      <t>サンテイタイショウ</t>
    </rPh>
    <rPh sb="40" eb="42">
      <t>シュウセイ</t>
    </rPh>
    <phoneticPr fontId="1"/>
  </si>
  <si>
    <t>国産木材使用量等の算定シート 入力シート（ver.1.4）（戸建住宅用）</t>
    <rPh sb="0" eb="2">
      <t>コクサン</t>
    </rPh>
    <rPh sb="2" eb="4">
      <t>モクザイ</t>
    </rPh>
    <rPh sb="4" eb="6">
      <t>シヨウ</t>
    </rPh>
    <rPh sb="6" eb="7">
      <t>リョウ</t>
    </rPh>
    <rPh sb="7" eb="8">
      <t>トウ</t>
    </rPh>
    <rPh sb="9" eb="11">
      <t>サンテイ</t>
    </rPh>
    <rPh sb="15" eb="17">
      <t>ニュウリョク</t>
    </rPh>
    <rPh sb="30" eb="32">
      <t>コダ</t>
    </rPh>
    <rPh sb="32" eb="34">
      <t>ジュウタク</t>
    </rPh>
    <rPh sb="34" eb="35">
      <t>ヨウ</t>
    </rPh>
    <phoneticPr fontId="1"/>
  </si>
  <si>
    <t>国産木材使用量等の算定シート 出力シート（ver.1.4）（戸建住宅用）</t>
    <rPh sb="0" eb="2">
      <t>コクサン</t>
    </rPh>
    <rPh sb="2" eb="4">
      <t>モクザイ</t>
    </rPh>
    <rPh sb="4" eb="6">
      <t>シヨウ</t>
    </rPh>
    <rPh sb="6" eb="7">
      <t>リョウ</t>
    </rPh>
    <rPh sb="7" eb="8">
      <t>トウ</t>
    </rPh>
    <rPh sb="9" eb="11">
      <t>サンテイ</t>
    </rPh>
    <rPh sb="15" eb="17">
      <t>シュツリョク</t>
    </rPh>
    <rPh sb="30" eb="32">
      <t>コダ</t>
    </rPh>
    <rPh sb="32" eb="34">
      <t>ジュウタク</t>
    </rPh>
    <rPh sb="34" eb="35">
      <t>ヨウ</t>
    </rPh>
    <phoneticPr fontId="1"/>
  </si>
  <si>
    <t>2025年○月○日</t>
    <rPh sb="4" eb="5">
      <t>ネン</t>
    </rPh>
    <rPh sb="6" eb="7">
      <t>ツキ</t>
    </rPh>
    <rPh sb="8" eb="9">
      <t>ヒ</t>
    </rPh>
    <phoneticPr fontId="1"/>
  </si>
  <si>
    <t>令和6年12/27</t>
    <rPh sb="0" eb="2">
      <t>レイワ</t>
    </rPh>
    <rPh sb="3" eb="4">
      <t>ネン</t>
    </rPh>
    <phoneticPr fontId="1"/>
  </si>
  <si>
    <t>・「１入力シート」及び「10_炭素貯蔵量算定入力シート」の入力欄を増やしました。</t>
    <rPh sb="3" eb="5">
      <t>ニュウリョク</t>
    </rPh>
    <rPh sb="9" eb="10">
      <t>オヨ</t>
    </rPh>
    <rPh sb="15" eb="17">
      <t>タンソ</t>
    </rPh>
    <rPh sb="17" eb="19">
      <t>チョゾウ</t>
    </rPh>
    <rPh sb="19" eb="20">
      <t>リョウ</t>
    </rPh>
    <rPh sb="20" eb="22">
      <t>サンテイ</t>
    </rPh>
    <rPh sb="22" eb="24">
      <t>ニュウリョク</t>
    </rPh>
    <rPh sb="29" eb="31">
      <t>ニュウリョク</t>
    </rPh>
    <rPh sb="31" eb="32">
      <t>ラン</t>
    </rPh>
    <rPh sb="33" eb="34">
      <t>フ</t>
    </rPh>
    <phoneticPr fontId="1"/>
  </si>
  <si>
    <t>令和7年11/25</t>
    <rPh sb="0" eb="2">
      <t>レイワ</t>
    </rPh>
    <rPh sb="3" eb="4">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</si>
</sst>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0_ "/>
    <numFmt numFmtId="178" formatCode="0.0000_ "/>
    <numFmt numFmtId="179" formatCode="#,##0.0_ ;[Red]\-#,##0.0\ "/>
    <numFmt numFmtId="180" formatCode="0.0_);[Red]\(0.0\)"/>
    <numFmt numFmtId="181" formatCode="#,##0.000;[Red]\-#,##0.000"/>
    <numFmt numFmtId="182" formatCode="0_);[Red]\(0\)"/>
    <numFmt numFmtId="183" formatCode="0_ "/>
    <numFmt numFmtId="184" formatCode="yyyy&quot;年&quot;m&quot;月&quot;d&quot;日&quot;;@"/>
  </numFmts>
  <fonts count="28">
    <font>
      <sz val="11"/>
      <color theme="1"/>
      <name val="ＭＳ Ｐゴシック"/>
      <family val="2"/>
      <charset val="128"/>
      <scheme val="minor"/>
    </font>
    <font>
      <sz val="6"/>
      <name val="ＭＳ Ｐゴシック"/>
      <family val="2"/>
      <charset val="128"/>
      <scheme val="minor"/>
    </font>
    <font>
      <sz val="11"/>
      <color theme="1"/>
      <name val="ＭＳ Ｐゴシック"/>
      <family val="2"/>
      <scheme val="minor"/>
    </font>
    <font>
      <sz val="11"/>
      <color theme="1"/>
      <name val="BIZ UDPゴシック"/>
      <family val="3"/>
      <charset val="128"/>
    </font>
    <font>
      <b/>
      <sz val="14"/>
      <color theme="1"/>
      <name val="ＭＳ Ｐゴシック"/>
      <family val="3"/>
      <charset val="128"/>
      <scheme val="minor"/>
    </font>
    <font>
      <b/>
      <sz val="16"/>
      <color theme="1"/>
      <name val="ＭＳ Ｐゴシック"/>
      <family val="3"/>
      <charset val="128"/>
      <scheme val="minor"/>
    </font>
    <font>
      <sz val="10"/>
      <color theme="1"/>
      <name val="BIZ UDPゴシック"/>
      <family val="3"/>
      <charset val="128"/>
    </font>
    <font>
      <sz val="14"/>
      <color theme="1"/>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20"/>
      <color theme="1"/>
      <name val="BIZ UDPゴシック"/>
      <family val="3"/>
      <charset val="128"/>
    </font>
    <font>
      <sz val="14"/>
      <color theme="1"/>
      <name val="BIZ UDPゴシック"/>
      <family val="3"/>
      <charset val="128"/>
    </font>
    <font>
      <sz val="12"/>
      <color theme="1"/>
      <name val="BIZ UDPゴシック"/>
      <family val="3"/>
      <charset val="128"/>
    </font>
    <font>
      <vertAlign val="subscript"/>
      <sz val="14"/>
      <color theme="1"/>
      <name val="BIZ UDPゴシック"/>
      <family val="3"/>
      <charset val="128"/>
    </font>
    <font>
      <b/>
      <sz val="22"/>
      <color theme="1"/>
      <name val="BIZ UDPゴシック"/>
      <family val="3"/>
      <charset val="128"/>
    </font>
    <font>
      <sz val="14"/>
      <color indexed="81"/>
      <name val="MS P ゴシック"/>
      <family val="3"/>
      <charset val="128"/>
    </font>
    <font>
      <b/>
      <sz val="12"/>
      <color theme="1"/>
      <name val="ＭＳ Ｐゴシック"/>
      <family val="3"/>
      <charset val="128"/>
      <scheme val="minor"/>
    </font>
    <font>
      <b/>
      <vertAlign val="subscript"/>
      <sz val="12"/>
      <color theme="1"/>
      <name val="ＭＳ Ｐゴシック"/>
      <family val="3"/>
      <charset val="128"/>
      <scheme val="minor"/>
    </font>
    <font>
      <sz val="14"/>
      <color theme="1"/>
      <name val="ＭＳ Ｐゴシック"/>
      <family val="2"/>
      <scheme val="minor"/>
    </font>
    <font>
      <sz val="10"/>
      <color theme="1"/>
      <name val="ＭＳ Ｐゴシック"/>
      <family val="3"/>
      <charset val="128"/>
      <scheme val="minor"/>
    </font>
    <font>
      <vertAlign val="subscript"/>
      <sz val="11"/>
      <color theme="1"/>
      <name val="BIZ UDPゴシック"/>
      <family val="3"/>
      <charset val="128"/>
    </font>
    <font>
      <sz val="10"/>
      <color theme="1"/>
      <name val="ＭＳ Ｐゴシック"/>
      <family val="2"/>
      <scheme val="minor"/>
    </font>
    <font>
      <sz val="11"/>
      <color rgb="FFFF0000"/>
      <name val="ＭＳ Ｐゴシック"/>
      <family val="2"/>
      <charset val="128"/>
      <scheme val="minor"/>
    </font>
    <font>
      <sz val="9"/>
      <color indexed="81"/>
      <name val="MS P ゴシック"/>
      <family val="3"/>
      <charset val="128"/>
    </font>
    <font>
      <sz val="9"/>
      <color indexed="81"/>
      <name val="ＭＳ Ｐゴシック"/>
      <family val="3"/>
      <charset val="128"/>
    </font>
  </fonts>
  <fills count="6">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0"/>
        <bgColor indexed="64"/>
      </patternFill>
    </fill>
    <fill>
      <patternFill patternType="solid">
        <fgColor theme="0" tint="-0.249977111117893"/>
        <bgColor indexed="64"/>
      </patternFill>
    </fill>
  </fills>
  <borders count="7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top/>
      <bottom style="thin">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right style="thick">
        <color auto="1"/>
      </right>
      <top style="thin">
        <color auto="1"/>
      </top>
      <bottom style="thin">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style="thin">
        <color auto="1"/>
      </right>
      <top style="thick">
        <color auto="1"/>
      </top>
      <bottom style="thick">
        <color auto="1"/>
      </bottom>
      <diagonal/>
    </border>
    <border>
      <left style="thick">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rgb="FFFF0000"/>
      </left>
      <right/>
      <top style="thick">
        <color rgb="FFFF0000"/>
      </top>
      <bottom style="thin">
        <color auto="1"/>
      </bottom>
      <diagonal/>
    </border>
    <border>
      <left style="thin">
        <color auto="1"/>
      </left>
      <right/>
      <top style="thick">
        <color rgb="FFFF0000"/>
      </top>
      <bottom style="thin">
        <color auto="1"/>
      </bottom>
      <diagonal/>
    </border>
    <border>
      <left style="thin">
        <color auto="1"/>
      </left>
      <right style="thin">
        <color auto="1"/>
      </right>
      <top style="thick">
        <color rgb="FFFF0000"/>
      </top>
      <bottom style="thin">
        <color auto="1"/>
      </bottom>
      <diagonal/>
    </border>
    <border>
      <left/>
      <right style="thin">
        <color auto="1"/>
      </right>
      <top style="thick">
        <color rgb="FFFF0000"/>
      </top>
      <bottom style="thin">
        <color auto="1"/>
      </bottom>
      <diagonal/>
    </border>
    <border>
      <left style="thin">
        <color auto="1"/>
      </left>
      <right style="thick">
        <color rgb="FFFF0000"/>
      </right>
      <top style="thick">
        <color rgb="FFFF0000"/>
      </top>
      <bottom style="thin">
        <color auto="1"/>
      </bottom>
      <diagonal/>
    </border>
    <border>
      <left style="thick">
        <color rgb="FFFF0000"/>
      </left>
      <right/>
      <top style="thin">
        <color auto="1"/>
      </top>
      <bottom style="thick">
        <color rgb="FFFF0000"/>
      </bottom>
      <diagonal/>
    </border>
    <border>
      <left style="thin">
        <color auto="1"/>
      </left>
      <right/>
      <top style="thin">
        <color auto="1"/>
      </top>
      <bottom style="thick">
        <color rgb="FFFF0000"/>
      </bottom>
      <diagonal/>
    </border>
    <border>
      <left style="thin">
        <color auto="1"/>
      </left>
      <right style="thin">
        <color auto="1"/>
      </right>
      <top style="thin">
        <color auto="1"/>
      </top>
      <bottom style="thick">
        <color rgb="FFFF0000"/>
      </bottom>
      <diagonal/>
    </border>
    <border>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thin">
        <color auto="1"/>
      </left>
      <right style="thick">
        <color rgb="FFFF0000"/>
      </right>
      <top style="thin">
        <color auto="1"/>
      </top>
      <bottom style="thin">
        <color auto="1"/>
      </bottom>
      <diagonal/>
    </border>
    <border>
      <left style="thick">
        <color rgb="FFFF0000"/>
      </left>
      <right style="thin">
        <color auto="1"/>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n">
        <color auto="1"/>
      </left>
      <right style="thick">
        <color rgb="FFFF0000"/>
      </right>
      <top style="thick">
        <color rgb="FFFF0000"/>
      </top>
      <bottom style="thick">
        <color rgb="FFFF0000"/>
      </bottom>
      <diagonal/>
    </border>
    <border>
      <left style="thick">
        <color rgb="FFFF0000"/>
      </left>
      <right style="thin">
        <color auto="1"/>
      </right>
      <top style="thick">
        <color rgb="FFFF0000"/>
      </top>
      <bottom style="thin">
        <color auto="1"/>
      </bottom>
      <diagonal/>
    </border>
    <border>
      <left style="thick">
        <color rgb="FFFF0000"/>
      </left>
      <right style="thin">
        <color auto="1"/>
      </right>
      <top style="thin">
        <color auto="1"/>
      </top>
      <bottom style="thick">
        <color rgb="FFFF0000"/>
      </bottom>
      <diagonal/>
    </border>
    <border>
      <left/>
      <right/>
      <top style="thick">
        <color rgb="FFFF0000"/>
      </top>
      <bottom style="thin">
        <color auto="1"/>
      </bottom>
      <diagonal/>
    </border>
    <border>
      <left/>
      <right style="thick">
        <color rgb="FFFF0000"/>
      </right>
      <top style="thick">
        <color rgb="FFFF0000"/>
      </top>
      <bottom style="thin">
        <color auto="1"/>
      </bottom>
      <diagonal/>
    </border>
    <border>
      <left style="thick">
        <color rgb="FFFF0000"/>
      </left>
      <right/>
      <top style="thin">
        <color auto="1"/>
      </top>
      <bottom style="thin">
        <color auto="1"/>
      </bottom>
      <diagonal/>
    </border>
    <border>
      <left style="thin">
        <color auto="1"/>
      </left>
      <right style="thin">
        <color auto="1"/>
      </right>
      <top style="thick">
        <color rgb="FFFF0000"/>
      </top>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auto="1"/>
      </left>
      <right/>
      <top style="thin">
        <color auto="1"/>
      </top>
      <bottom style="thin">
        <color auto="1"/>
      </bottom>
      <diagonal/>
    </border>
    <border>
      <left style="thick">
        <color rgb="FFFF0000"/>
      </left>
      <right style="thin">
        <color auto="1"/>
      </right>
      <top style="thick">
        <color rgb="FFFF0000"/>
      </top>
      <bottom/>
      <diagonal/>
    </border>
    <border>
      <left style="thin">
        <color auto="1"/>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style="thin">
        <color auto="1"/>
      </right>
      <top/>
      <bottom style="thick">
        <color rgb="FFFF0000"/>
      </bottom>
      <diagonal/>
    </border>
    <border>
      <left style="thin">
        <color auto="1"/>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top style="double">
        <color indexed="64"/>
      </top>
      <bottom style="thin">
        <color auto="1"/>
      </bottom>
      <diagonal/>
    </border>
    <border>
      <left style="medium">
        <color indexed="64"/>
      </left>
      <right style="medium">
        <color indexed="64"/>
      </right>
      <top style="double">
        <color indexed="64"/>
      </top>
      <bottom style="medium">
        <color indexed="64"/>
      </bottom>
      <diagonal/>
    </border>
    <border>
      <left/>
      <right style="thin">
        <color auto="1"/>
      </right>
      <top style="double">
        <color indexed="64"/>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ck">
        <color rgb="FFFF0000"/>
      </right>
      <top style="thin">
        <color auto="1"/>
      </top>
      <bottom style="thin">
        <color auto="1"/>
      </bottom>
      <diagonal/>
    </border>
    <border>
      <left/>
      <right/>
      <top style="thin">
        <color auto="1"/>
      </top>
      <bottom style="thick">
        <color rgb="FFFF0000"/>
      </bottom>
      <diagonal/>
    </border>
    <border>
      <left/>
      <right style="thick">
        <color rgb="FFFF0000"/>
      </right>
      <top style="thin">
        <color auto="1"/>
      </top>
      <bottom style="thick">
        <color rgb="FFFF0000"/>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style="thin">
        <color auto="1"/>
      </left>
      <right style="thick">
        <color rgb="FFFF0000"/>
      </right>
      <top/>
      <bottom style="thin">
        <color auto="1"/>
      </bottom>
      <diagonal/>
    </border>
    <border>
      <left/>
      <right/>
      <top style="double">
        <color indexed="64"/>
      </top>
      <bottom style="thin">
        <color auto="1"/>
      </bottom>
      <diagonal/>
    </border>
  </borders>
  <cellStyleXfs count="2">
    <xf numFmtId="0" fontId="0" fillId="0" borderId="0">
      <alignment vertical="center"/>
    </xf>
    <xf numFmtId="0" fontId="2" fillId="0" borderId="0"/>
  </cellStyleXfs>
  <cellXfs count="443">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2" xfId="0" applyBorder="1">
      <alignment vertical="center"/>
    </xf>
    <xf numFmtId="0" fontId="0" fillId="0" borderId="4" xfId="0" applyBorder="1">
      <alignment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15" xfId="0" applyBorder="1">
      <alignment vertical="center"/>
    </xf>
    <xf numFmtId="0" fontId="0" fillId="0" borderId="15" xfId="0" applyBorder="1" applyAlignment="1">
      <alignment horizontal="center" vertical="center"/>
    </xf>
    <xf numFmtId="0" fontId="4" fillId="0" borderId="2" xfId="0" applyFont="1" applyBorder="1" applyAlignment="1">
      <alignment horizontal="right" vertical="center"/>
    </xf>
    <xf numFmtId="0" fontId="4" fillId="0" borderId="3" xfId="0" applyFont="1" applyBorder="1">
      <alignment vertical="center"/>
    </xf>
    <xf numFmtId="0" fontId="5" fillId="0" borderId="0" xfId="0" applyFont="1">
      <alignment vertical="center"/>
    </xf>
    <xf numFmtId="177" fontId="0" fillId="0" borderId="1" xfId="0" applyNumberFormat="1" applyBorder="1">
      <alignment vertical="center"/>
    </xf>
    <xf numFmtId="177" fontId="0" fillId="0" borderId="14" xfId="0" applyNumberFormat="1" applyBorder="1">
      <alignment vertical="center"/>
    </xf>
    <xf numFmtId="0" fontId="0" fillId="0" borderId="1" xfId="0" applyBorder="1" applyAlignment="1">
      <alignment horizontal="right" vertical="center"/>
    </xf>
    <xf numFmtId="0" fontId="0" fillId="0" borderId="3" xfId="0" applyBorder="1">
      <alignment vertical="center"/>
    </xf>
    <xf numFmtId="0" fontId="0" fillId="0" borderId="1" xfId="0" applyBorder="1" applyAlignment="1">
      <alignment horizontal="center" vertical="center" wrapText="1"/>
    </xf>
    <xf numFmtId="0" fontId="7" fillId="0" borderId="0" xfId="0" applyFont="1">
      <alignment vertical="center"/>
    </xf>
    <xf numFmtId="178" fontId="0" fillId="0" borderId="1" xfId="0" applyNumberFormat="1" applyBorder="1">
      <alignment vertical="center"/>
    </xf>
    <xf numFmtId="176" fontId="8" fillId="0" borderId="15" xfId="1" applyNumberFormat="1" applyFont="1" applyBorder="1" applyAlignment="1">
      <alignment vertical="center"/>
    </xf>
    <xf numFmtId="0" fontId="8" fillId="0" borderId="15" xfId="0" applyFont="1" applyBorder="1">
      <alignment vertical="center"/>
    </xf>
    <xf numFmtId="0" fontId="9" fillId="0" borderId="7" xfId="0" applyFont="1" applyBorder="1">
      <alignment vertical="center"/>
    </xf>
    <xf numFmtId="180" fontId="9" fillId="0" borderId="7" xfId="0" applyNumberFormat="1" applyFont="1" applyBorder="1">
      <alignment vertical="center"/>
    </xf>
    <xf numFmtId="0" fontId="9" fillId="0" borderId="1" xfId="0" applyFont="1" applyBorder="1">
      <alignment vertical="center"/>
    </xf>
    <xf numFmtId="179" fontId="9" fillId="0" borderId="1" xfId="0" applyNumberFormat="1" applyFont="1" applyBorder="1">
      <alignment vertical="center"/>
    </xf>
    <xf numFmtId="0" fontId="9" fillId="0" borderId="0" xfId="0" applyFont="1">
      <alignment vertical="center"/>
    </xf>
    <xf numFmtId="180" fontId="9" fillId="0" borderId="1" xfId="0" applyNumberFormat="1" applyFont="1" applyBorder="1">
      <alignment vertical="center"/>
    </xf>
    <xf numFmtId="0" fontId="4" fillId="0" borderId="19" xfId="0" applyFont="1" applyBorder="1" applyAlignment="1">
      <alignment vertical="center" wrapText="1"/>
    </xf>
    <xf numFmtId="0" fontId="4" fillId="0" borderId="20" xfId="0" applyFont="1" applyBorder="1" applyAlignment="1">
      <alignment horizontal="right" vertical="center"/>
    </xf>
    <xf numFmtId="0" fontId="4" fillId="0" borderId="23"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26" xfId="0" applyFont="1" applyBorder="1">
      <alignment vertical="center"/>
    </xf>
    <xf numFmtId="0" fontId="4" fillId="0" borderId="25" xfId="0" applyFont="1" applyBorder="1" applyAlignment="1">
      <alignment horizontal="right" vertical="center"/>
    </xf>
    <xf numFmtId="0" fontId="4" fillId="0" borderId="18" xfId="0" applyFont="1" applyBorder="1" applyAlignment="1">
      <alignment vertical="center" wrapText="1"/>
    </xf>
    <xf numFmtId="0" fontId="4" fillId="0" borderId="18" xfId="0" applyFont="1" applyBorder="1">
      <alignment vertical="center"/>
    </xf>
    <xf numFmtId="0" fontId="0" fillId="0" borderId="29" xfId="0" applyBorder="1">
      <alignment vertical="center"/>
    </xf>
    <xf numFmtId="0" fontId="0" fillId="0" borderId="5" xfId="0" applyBorder="1">
      <alignment vertical="center"/>
    </xf>
    <xf numFmtId="0" fontId="4" fillId="0" borderId="32" xfId="0" applyFont="1" applyBorder="1">
      <alignment vertical="center"/>
    </xf>
    <xf numFmtId="0" fontId="4" fillId="0" borderId="33" xfId="0" applyFont="1" applyBorder="1" applyAlignment="1">
      <alignment horizontal="right" vertical="center"/>
    </xf>
    <xf numFmtId="0" fontId="4" fillId="0" borderId="27" xfId="0" applyFont="1" applyBorder="1">
      <alignment vertical="center"/>
    </xf>
    <xf numFmtId="0" fontId="4" fillId="0" borderId="34" xfId="0" applyFont="1" applyBorder="1">
      <alignment vertical="center"/>
    </xf>
    <xf numFmtId="177" fontId="0" fillId="0" borderId="5" xfId="0" applyNumberFormat="1" applyBorder="1">
      <alignment vertical="center"/>
    </xf>
    <xf numFmtId="177" fontId="0" fillId="0" borderId="48" xfId="0" applyNumberFormat="1" applyBorder="1">
      <alignment vertical="center"/>
    </xf>
    <xf numFmtId="177" fontId="0" fillId="0" borderId="12" xfId="0" applyNumberFormat="1" applyBorder="1">
      <alignment vertical="center"/>
    </xf>
    <xf numFmtId="177" fontId="0" fillId="0" borderId="2" xfId="0" applyNumberFormat="1" applyBorder="1">
      <alignment vertical="center"/>
    </xf>
    <xf numFmtId="177" fontId="9" fillId="0" borderId="2" xfId="0" applyNumberFormat="1" applyFont="1" applyBorder="1">
      <alignment vertical="center"/>
    </xf>
    <xf numFmtId="0" fontId="0" fillId="0" borderId="3" xfId="0" applyBorder="1" applyAlignment="1">
      <alignment horizontal="center" vertical="center"/>
    </xf>
    <xf numFmtId="0" fontId="11" fillId="0" borderId="0" xfId="0" applyFont="1">
      <alignment vertical="center"/>
    </xf>
    <xf numFmtId="0" fontId="9" fillId="0" borderId="3" xfId="0" applyFont="1" applyBorder="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5" xfId="1" applyFont="1" applyBorder="1" applyAlignment="1">
      <alignment vertical="center"/>
    </xf>
    <xf numFmtId="0" fontId="14" fillId="0" borderId="7" xfId="1" applyFont="1" applyBorder="1" applyAlignment="1">
      <alignment horizontal="center" vertical="center"/>
    </xf>
    <xf numFmtId="0" fontId="14" fillId="0" borderId="1" xfId="1" applyFont="1" applyBorder="1" applyAlignment="1">
      <alignment horizontal="center" vertical="center" wrapText="1"/>
    </xf>
    <xf numFmtId="0" fontId="14" fillId="0" borderId="7" xfId="1" applyFont="1" applyBorder="1" applyAlignment="1">
      <alignment horizontal="center" vertical="center" wrapText="1"/>
    </xf>
    <xf numFmtId="181" fontId="3" fillId="0" borderId="1" xfId="1" applyNumberFormat="1" applyFont="1" applyBorder="1" applyAlignment="1">
      <alignment vertical="center" shrinkToFit="1"/>
    </xf>
    <xf numFmtId="176" fontId="3" fillId="0" borderId="1" xfId="1" applyNumberFormat="1" applyFont="1" applyBorder="1" applyAlignment="1">
      <alignment vertical="center"/>
    </xf>
    <xf numFmtId="181" fontId="3" fillId="0" borderId="1" xfId="1" applyNumberFormat="1" applyFont="1" applyBorder="1" applyAlignment="1">
      <alignment vertical="center"/>
    </xf>
    <xf numFmtId="176" fontId="3" fillId="0" borderId="7" xfId="1" applyNumberFormat="1" applyFont="1" applyBorder="1" applyAlignment="1">
      <alignment vertical="center"/>
    </xf>
    <xf numFmtId="0" fontId="2" fillId="0" borderId="0" xfId="1"/>
    <xf numFmtId="0" fontId="19" fillId="0" borderId="7" xfId="1" applyFont="1" applyBorder="1" applyAlignment="1">
      <alignment horizontal="right"/>
    </xf>
    <xf numFmtId="0" fontId="2" fillId="0" borderId="0" xfId="1" applyAlignment="1">
      <alignment horizontal="center" vertical="center"/>
    </xf>
    <xf numFmtId="38" fontId="5" fillId="0" borderId="5" xfId="1" applyNumberFormat="1" applyFont="1" applyBorder="1" applyAlignment="1">
      <alignment horizontal="center" vertical="center"/>
    </xf>
    <xf numFmtId="0" fontId="5" fillId="4" borderId="5" xfId="1" applyFont="1" applyFill="1" applyBorder="1" applyAlignment="1">
      <alignment horizontal="center" vertical="center"/>
    </xf>
    <xf numFmtId="0" fontId="19" fillId="0" borderId="1" xfId="1" applyFont="1" applyBorder="1" applyAlignment="1">
      <alignment horizontal="center" vertical="center" wrapText="1"/>
    </xf>
    <xf numFmtId="0" fontId="19" fillId="0" borderId="1" xfId="1" applyFont="1" applyBorder="1" applyAlignment="1">
      <alignment horizontal="center" vertical="center"/>
    </xf>
    <xf numFmtId="0" fontId="3" fillId="0" borderId="0" xfId="1" applyFont="1" applyAlignment="1">
      <alignment vertical="center" wrapText="1"/>
    </xf>
    <xf numFmtId="0" fontId="2" fillId="0" borderId="0" xfId="1" applyAlignment="1">
      <alignment vertical="center"/>
    </xf>
    <xf numFmtId="0" fontId="2" fillId="0" borderId="1" xfId="1" applyBorder="1" applyAlignment="1">
      <alignment horizontal="center" vertical="center"/>
    </xf>
    <xf numFmtId="0" fontId="2" fillId="0" borderId="1" xfId="1" applyBorder="1" applyAlignment="1">
      <alignment horizontal="center" vertical="center" wrapText="1"/>
    </xf>
    <xf numFmtId="0" fontId="2" fillId="0" borderId="55" xfId="1" applyBorder="1" applyAlignment="1">
      <alignment horizontal="center" vertical="center"/>
    </xf>
    <xf numFmtId="0" fontId="2" fillId="0" borderId="4" xfId="1" applyBorder="1" applyAlignment="1">
      <alignment horizontal="center" vertical="center"/>
    </xf>
    <xf numFmtId="0" fontId="2" fillId="0" borderId="1" xfId="1" applyBorder="1" applyAlignment="1">
      <alignment vertical="center"/>
    </xf>
    <xf numFmtId="0" fontId="2" fillId="0" borderId="56" xfId="1" applyBorder="1" applyAlignment="1">
      <alignment vertical="center"/>
    </xf>
    <xf numFmtId="181" fontId="2" fillId="0" borderId="1" xfId="1" applyNumberFormat="1" applyBorder="1" applyAlignment="1">
      <alignment vertical="center"/>
    </xf>
    <xf numFmtId="40" fontId="2" fillId="0" borderId="1" xfId="1" applyNumberFormat="1" applyBorder="1" applyAlignment="1">
      <alignment vertical="center"/>
    </xf>
    <xf numFmtId="0" fontId="2" fillId="0" borderId="4" xfId="1" applyBorder="1" applyAlignment="1">
      <alignment vertical="center"/>
    </xf>
    <xf numFmtId="0" fontId="2" fillId="0" borderId="9" xfId="1" applyBorder="1" applyAlignment="1">
      <alignment vertical="center"/>
    </xf>
    <xf numFmtId="0" fontId="2" fillId="0" borderId="5" xfId="1" applyBorder="1" applyAlignment="1">
      <alignment vertical="center"/>
    </xf>
    <xf numFmtId="181" fontId="2" fillId="0" borderId="5" xfId="1" applyNumberFormat="1" applyBorder="1" applyAlignment="1">
      <alignment vertical="center"/>
    </xf>
    <xf numFmtId="40" fontId="2" fillId="0" borderId="4" xfId="1" applyNumberFormat="1" applyBorder="1" applyAlignment="1">
      <alignment vertical="center"/>
    </xf>
    <xf numFmtId="0" fontId="2" fillId="0" borderId="16" xfId="1" applyBorder="1" applyAlignment="1">
      <alignment vertical="center"/>
    </xf>
    <xf numFmtId="181" fontId="2" fillId="0" borderId="16" xfId="1" applyNumberFormat="1" applyBorder="1" applyAlignment="1">
      <alignment vertical="center"/>
    </xf>
    <xf numFmtId="0" fontId="2" fillId="0" borderId="13" xfId="1" applyBorder="1" applyAlignment="1">
      <alignment vertical="center"/>
    </xf>
    <xf numFmtId="181" fontId="2" fillId="0" borderId="0" xfId="1" applyNumberFormat="1" applyAlignment="1">
      <alignment vertical="center"/>
    </xf>
    <xf numFmtId="40" fontId="2" fillId="0" borderId="0" xfId="1" applyNumberFormat="1" applyAlignment="1">
      <alignment vertical="center"/>
    </xf>
    <xf numFmtId="0" fontId="2" fillId="0" borderId="1" xfId="1" applyBorder="1"/>
    <xf numFmtId="14" fontId="2" fillId="0" borderId="1" xfId="1" applyNumberFormat="1" applyBorder="1" applyAlignment="1">
      <alignment vertical="center"/>
    </xf>
    <xf numFmtId="0" fontId="2" fillId="0" borderId="1" xfId="1" applyBorder="1" applyAlignment="1">
      <alignment horizontal="right" vertical="center"/>
    </xf>
    <xf numFmtId="0" fontId="24" fillId="0" borderId="1" xfId="1" applyFont="1" applyBorder="1" applyAlignment="1">
      <alignment horizontal="left" vertical="center" wrapText="1"/>
    </xf>
    <xf numFmtId="0" fontId="2" fillId="0" borderId="0" xfId="1" applyAlignment="1">
      <alignment horizontal="right" vertical="center"/>
    </xf>
    <xf numFmtId="0" fontId="0" fillId="0" borderId="7" xfId="0" applyBorder="1">
      <alignment vertical="center"/>
    </xf>
    <xf numFmtId="0" fontId="25" fillId="0" borderId="7" xfId="0" applyFont="1" applyBorder="1">
      <alignment vertical="center"/>
    </xf>
    <xf numFmtId="0" fontId="0" fillId="0" borderId="58" xfId="0" applyBorder="1">
      <alignment vertical="center"/>
    </xf>
    <xf numFmtId="0" fontId="25" fillId="0" borderId="62" xfId="0" applyFont="1" applyBorder="1">
      <alignment vertical="center"/>
    </xf>
    <xf numFmtId="182" fontId="3" fillId="0" borderId="2" xfId="1" applyNumberFormat="1" applyFont="1" applyBorder="1" applyAlignment="1">
      <alignment vertical="center"/>
    </xf>
    <xf numFmtId="182" fontId="3" fillId="0" borderId="1" xfId="1" applyNumberFormat="1" applyFont="1" applyBorder="1" applyAlignment="1">
      <alignment vertical="center" wrapText="1"/>
    </xf>
    <xf numFmtId="182" fontId="3" fillId="0" borderId="1" xfId="1" applyNumberFormat="1" applyFont="1" applyBorder="1" applyAlignment="1">
      <alignment vertical="center"/>
    </xf>
    <xf numFmtId="0" fontId="3" fillId="0" borderId="15" xfId="1" applyFont="1" applyBorder="1" applyAlignment="1">
      <alignment vertical="center"/>
    </xf>
    <xf numFmtId="0" fontId="3" fillId="0" borderId="66" xfId="1" applyFont="1" applyBorder="1" applyAlignment="1">
      <alignment vertical="center" wrapText="1"/>
    </xf>
    <xf numFmtId="176" fontId="3" fillId="0" borderId="66" xfId="1" applyNumberFormat="1" applyFont="1" applyBorder="1" applyAlignment="1">
      <alignment vertical="center"/>
    </xf>
    <xf numFmtId="176" fontId="17" fillId="0" borderId="67" xfId="1" applyNumberFormat="1" applyFont="1" applyBorder="1" applyAlignment="1">
      <alignment vertical="center"/>
    </xf>
    <xf numFmtId="176" fontId="3" fillId="0" borderId="68" xfId="1" applyNumberFormat="1" applyFont="1" applyBorder="1" applyAlignment="1">
      <alignment vertical="center"/>
    </xf>
    <xf numFmtId="176" fontId="14" fillId="0" borderId="15" xfId="1" applyNumberFormat="1" applyFont="1" applyBorder="1" applyAlignment="1">
      <alignment vertical="center"/>
    </xf>
    <xf numFmtId="176" fontId="17" fillId="0" borderId="69" xfId="1" applyNumberFormat="1" applyFont="1" applyBorder="1" applyAlignment="1">
      <alignment vertical="center"/>
    </xf>
    <xf numFmtId="176" fontId="17" fillId="0" borderId="70" xfId="1" applyNumberFormat="1" applyFont="1" applyBorder="1" applyAlignment="1">
      <alignment vertical="center"/>
    </xf>
    <xf numFmtId="176" fontId="17" fillId="0" borderId="71" xfId="1" applyNumberFormat="1" applyFont="1" applyBorder="1" applyAlignment="1">
      <alignment vertical="center"/>
    </xf>
    <xf numFmtId="177" fontId="3" fillId="0" borderId="1" xfId="1" applyNumberFormat="1" applyFont="1" applyBorder="1" applyAlignment="1">
      <alignment vertical="center"/>
    </xf>
    <xf numFmtId="177" fontId="5" fillId="4" borderId="5" xfId="1" applyNumberFormat="1" applyFont="1" applyFill="1" applyBorder="1" applyAlignment="1">
      <alignment horizontal="center" vertical="center"/>
    </xf>
    <xf numFmtId="181" fontId="3" fillId="0" borderId="7" xfId="1" applyNumberFormat="1" applyFont="1" applyBorder="1" applyAlignment="1">
      <alignment vertical="center"/>
    </xf>
    <xf numFmtId="177" fontId="9" fillId="0" borderId="72" xfId="0" applyNumberFormat="1" applyFont="1" applyBorder="1">
      <alignment vertical="center"/>
    </xf>
    <xf numFmtId="177" fontId="0" fillId="0" borderId="7" xfId="0" applyNumberFormat="1" applyBorder="1">
      <alignment vertical="center"/>
    </xf>
    <xf numFmtId="177" fontId="0" fillId="0" borderId="47" xfId="0" applyNumberFormat="1" applyBorder="1">
      <alignment vertical="center"/>
    </xf>
    <xf numFmtId="177" fontId="9" fillId="0" borderId="4" xfId="0" applyNumberFormat="1" applyFont="1" applyBorder="1">
      <alignment vertical="center"/>
    </xf>
    <xf numFmtId="177" fontId="9" fillId="0" borderId="41" xfId="0" applyNumberFormat="1" applyFont="1" applyBorder="1">
      <alignment vertical="center"/>
    </xf>
    <xf numFmtId="177" fontId="9" fillId="0" borderId="74" xfId="0" applyNumberFormat="1" applyFont="1" applyBorder="1">
      <alignment vertical="center"/>
    </xf>
    <xf numFmtId="177" fontId="0" fillId="0" borderId="15" xfId="0" applyNumberFormat="1" applyBorder="1">
      <alignment vertical="center"/>
    </xf>
    <xf numFmtId="182" fontId="3" fillId="0" borderId="0" xfId="1" applyNumberFormat="1" applyFont="1" applyAlignment="1">
      <alignment vertical="center"/>
    </xf>
    <xf numFmtId="182" fontId="3" fillId="0" borderId="0" xfId="1" applyNumberFormat="1" applyFont="1" applyAlignment="1">
      <alignment vertical="center" wrapText="1"/>
    </xf>
    <xf numFmtId="176" fontId="3" fillId="0" borderId="0" xfId="1" applyNumberFormat="1" applyFont="1" applyAlignment="1">
      <alignment vertical="center"/>
    </xf>
    <xf numFmtId="181" fontId="3" fillId="0" borderId="0" xfId="1" applyNumberFormat="1" applyFont="1" applyAlignment="1">
      <alignment vertical="center" shrinkToFit="1"/>
    </xf>
    <xf numFmtId="181" fontId="3" fillId="0" borderId="3" xfId="1" applyNumberFormat="1" applyFont="1" applyBorder="1" applyAlignment="1">
      <alignment vertical="center" shrinkToFit="1"/>
    </xf>
    <xf numFmtId="176" fontId="3" fillId="0" borderId="3" xfId="1" applyNumberFormat="1" applyFont="1" applyBorder="1" applyAlignment="1">
      <alignment vertical="center"/>
    </xf>
    <xf numFmtId="181" fontId="3" fillId="0" borderId="3" xfId="1" applyNumberFormat="1" applyFont="1" applyBorder="1" applyAlignment="1">
      <alignment vertical="center"/>
    </xf>
    <xf numFmtId="0" fontId="3" fillId="0" borderId="0" xfId="1" applyFont="1" applyAlignment="1">
      <alignment horizontal="center" vertical="center"/>
    </xf>
    <xf numFmtId="0" fontId="3" fillId="0" borderId="16" xfId="1" applyFont="1" applyBorder="1" applyAlignment="1">
      <alignment horizontal="center" vertical="center"/>
    </xf>
    <xf numFmtId="182" fontId="3" fillId="0" borderId="16" xfId="1" applyNumberFormat="1" applyFont="1" applyBorder="1" applyAlignment="1">
      <alignment vertical="center"/>
    </xf>
    <xf numFmtId="182" fontId="3" fillId="0" borderId="16" xfId="1" applyNumberFormat="1" applyFont="1" applyBorder="1" applyAlignment="1">
      <alignment vertical="center" wrapText="1"/>
    </xf>
    <xf numFmtId="176" fontId="3" fillId="0" borderId="16" xfId="1" applyNumberFormat="1" applyFont="1" applyBorder="1" applyAlignment="1">
      <alignment vertical="center"/>
    </xf>
    <xf numFmtId="181" fontId="3" fillId="0" borderId="16" xfId="1" applyNumberFormat="1" applyFont="1" applyBorder="1" applyAlignment="1">
      <alignment vertical="center" shrinkToFit="1"/>
    </xf>
    <xf numFmtId="181" fontId="3" fillId="0" borderId="16" xfId="1" applyNumberFormat="1" applyFont="1" applyBorder="1" applyAlignment="1">
      <alignment vertical="center"/>
    </xf>
    <xf numFmtId="182" fontId="3" fillId="0" borderId="3" xfId="1" applyNumberFormat="1" applyFont="1" applyBorder="1" applyAlignment="1">
      <alignment vertical="center"/>
    </xf>
    <xf numFmtId="0" fontId="3" fillId="0" borderId="3" xfId="1" applyFont="1" applyBorder="1" applyAlignment="1">
      <alignment horizontal="center" vertical="center"/>
    </xf>
    <xf numFmtId="182" fontId="3" fillId="0" borderId="3" xfId="1" applyNumberFormat="1" applyFont="1" applyBorder="1" applyAlignment="1">
      <alignment vertical="center" wrapText="1"/>
    </xf>
    <xf numFmtId="182" fontId="3" fillId="5" borderId="1" xfId="1" applyNumberFormat="1" applyFont="1" applyFill="1" applyBorder="1" applyAlignment="1">
      <alignment vertical="center"/>
    </xf>
    <xf numFmtId="176" fontId="3" fillId="5" borderId="1" xfId="1" applyNumberFormat="1" applyFont="1" applyFill="1" applyBorder="1" applyAlignment="1">
      <alignment vertical="center"/>
    </xf>
    <xf numFmtId="176" fontId="3" fillId="0" borderId="78" xfId="1" applyNumberFormat="1" applyFont="1" applyBorder="1" applyAlignment="1">
      <alignment vertical="center"/>
    </xf>
    <xf numFmtId="0" fontId="0" fillId="0" borderId="0" xfId="0" applyAlignment="1">
      <alignment vertical="top" wrapText="1"/>
    </xf>
    <xf numFmtId="0" fontId="0" fillId="0" borderId="16" xfId="0" applyBorder="1" applyAlignment="1">
      <alignment vertical="top" wrapText="1"/>
    </xf>
    <xf numFmtId="177" fontId="0" fillId="2" borderId="4" xfId="0" applyNumberFormat="1" applyFill="1" applyBorder="1" applyAlignment="1" applyProtection="1">
      <alignment horizontal="center" vertical="center"/>
      <protection locked="0"/>
    </xf>
    <xf numFmtId="0" fontId="0" fillId="0" borderId="2" xfId="0" applyBorder="1" applyProtection="1">
      <alignment vertical="center"/>
      <protection locked="0"/>
    </xf>
    <xf numFmtId="0" fontId="6" fillId="2" borderId="2" xfId="1" applyFont="1" applyFill="1" applyBorder="1" applyAlignment="1" applyProtection="1">
      <alignment vertical="center"/>
      <protection locked="0"/>
    </xf>
    <xf numFmtId="0" fontId="3" fillId="3" borderId="1" xfId="1" applyFont="1" applyFill="1" applyBorder="1" applyAlignment="1" applyProtection="1">
      <alignment vertical="center" wrapText="1"/>
      <protection locked="0"/>
    </xf>
    <xf numFmtId="0" fontId="3" fillId="2" borderId="1" xfId="1" applyFont="1" applyFill="1" applyBorder="1" applyAlignment="1" applyProtection="1">
      <alignment vertical="center" wrapText="1"/>
      <protection locked="0"/>
    </xf>
    <xf numFmtId="176" fontId="3" fillId="2" borderId="1" xfId="1" applyNumberFormat="1" applyFont="1" applyFill="1" applyBorder="1" applyAlignment="1" applyProtection="1">
      <alignment vertical="center"/>
      <protection locked="0"/>
    </xf>
    <xf numFmtId="177" fontId="0" fillId="2" borderId="1" xfId="0" applyNumberFormat="1" applyFill="1" applyBorder="1" applyProtection="1">
      <alignment vertical="center"/>
      <protection locked="0"/>
    </xf>
    <xf numFmtId="0" fontId="3" fillId="3" borderId="5" xfId="1" applyFont="1" applyFill="1" applyBorder="1" applyAlignment="1" applyProtection="1">
      <alignment vertical="center" wrapText="1"/>
      <protection locked="0"/>
    </xf>
    <xf numFmtId="176" fontId="3" fillId="2" borderId="5" xfId="1" applyNumberFormat="1" applyFont="1" applyFill="1" applyBorder="1" applyAlignment="1" applyProtection="1">
      <alignment vertical="center"/>
      <protection locked="0"/>
    </xf>
    <xf numFmtId="177" fontId="0" fillId="2" borderId="5" xfId="0" applyNumberFormat="1" applyFill="1" applyBorder="1" applyProtection="1">
      <alignment vertical="center"/>
      <protection locked="0"/>
    </xf>
    <xf numFmtId="0" fontId="3" fillId="3" borderId="14" xfId="1" applyFont="1" applyFill="1" applyBorder="1" applyAlignment="1" applyProtection="1">
      <alignment vertical="center" wrapText="1"/>
      <protection locked="0"/>
    </xf>
    <xf numFmtId="177" fontId="0" fillId="2" borderId="14" xfId="0" applyNumberFormat="1" applyFill="1" applyBorder="1" applyProtection="1">
      <alignment vertical="center"/>
      <protection locked="0"/>
    </xf>
    <xf numFmtId="0" fontId="0" fillId="3" borderId="1" xfId="0" applyFill="1" applyBorder="1" applyProtection="1">
      <alignment vertical="center"/>
      <protection locked="0"/>
    </xf>
    <xf numFmtId="177" fontId="0" fillId="3" borderId="1" xfId="0" applyNumberFormat="1" applyFill="1" applyBorder="1" applyProtection="1">
      <alignment vertical="center"/>
      <protection locked="0"/>
    </xf>
    <xf numFmtId="177" fontId="0" fillId="3" borderId="14" xfId="0" applyNumberFormat="1" applyFill="1" applyBorder="1" applyProtection="1">
      <alignment vertical="center"/>
      <protection locked="0"/>
    </xf>
    <xf numFmtId="0" fontId="3" fillId="2" borderId="8" xfId="1" applyFont="1" applyFill="1" applyBorder="1" applyAlignment="1" applyProtection="1">
      <alignment vertical="center"/>
      <protection locked="0"/>
    </xf>
    <xf numFmtId="0" fontId="3" fillId="2" borderId="5" xfId="1" applyFont="1" applyFill="1" applyBorder="1" applyAlignment="1" applyProtection="1">
      <alignment vertical="center" wrapText="1"/>
      <protection locked="0"/>
    </xf>
    <xf numFmtId="0" fontId="11" fillId="2" borderId="5" xfId="0" applyFont="1" applyFill="1" applyBorder="1" applyProtection="1">
      <alignment vertical="center"/>
      <protection locked="0"/>
    </xf>
    <xf numFmtId="176" fontId="8" fillId="2" borderId="5" xfId="1" applyNumberFormat="1" applyFont="1" applyFill="1" applyBorder="1" applyAlignment="1" applyProtection="1">
      <alignment vertical="center"/>
      <protection locked="0"/>
    </xf>
    <xf numFmtId="0" fontId="3" fillId="2" borderId="5" xfId="1" applyFont="1" applyFill="1" applyBorder="1" applyAlignment="1" applyProtection="1">
      <alignment vertical="center"/>
      <protection locked="0"/>
    </xf>
    <xf numFmtId="0" fontId="3" fillId="3" borderId="42" xfId="1" applyFont="1" applyFill="1" applyBorder="1" applyAlignment="1" applyProtection="1">
      <alignment vertical="center" wrapText="1"/>
      <protection locked="0"/>
    </xf>
    <xf numFmtId="0" fontId="3" fillId="2" borderId="42" xfId="1" applyFont="1" applyFill="1" applyBorder="1" applyAlignment="1" applyProtection="1">
      <alignment vertical="center" wrapText="1"/>
      <protection locked="0"/>
    </xf>
    <xf numFmtId="0" fontId="11" fillId="2" borderId="42" xfId="0" applyFont="1" applyFill="1" applyBorder="1" applyProtection="1">
      <alignment vertical="center"/>
      <protection locked="0"/>
    </xf>
    <xf numFmtId="176" fontId="8" fillId="2" borderId="42" xfId="1" applyNumberFormat="1" applyFont="1" applyFill="1" applyBorder="1" applyAlignment="1" applyProtection="1">
      <alignment vertical="center"/>
      <protection locked="0"/>
    </xf>
    <xf numFmtId="177" fontId="0" fillId="2" borderId="42" xfId="0" applyNumberFormat="1" applyFill="1" applyBorder="1" applyProtection="1">
      <alignment vertical="center"/>
      <protection locked="0"/>
    </xf>
    <xf numFmtId="0" fontId="3" fillId="2" borderId="2" xfId="1" applyFont="1" applyFill="1" applyBorder="1" applyAlignment="1" applyProtection="1">
      <alignment vertical="center"/>
      <protection locked="0"/>
    </xf>
    <xf numFmtId="0" fontId="3" fillId="2" borderId="45" xfId="1" applyFont="1" applyFill="1" applyBorder="1" applyAlignment="1" applyProtection="1">
      <alignment vertical="center"/>
      <protection locked="0"/>
    </xf>
    <xf numFmtId="0" fontId="3" fillId="3" borderId="38" xfId="1" applyFont="1" applyFill="1" applyBorder="1" applyAlignment="1" applyProtection="1">
      <alignment vertical="center" wrapText="1"/>
      <protection locked="0"/>
    </xf>
    <xf numFmtId="0" fontId="3" fillId="2" borderId="54" xfId="1" applyFont="1" applyFill="1" applyBorder="1" applyAlignment="1" applyProtection="1">
      <alignment vertical="center" wrapText="1"/>
      <protection locked="0"/>
    </xf>
    <xf numFmtId="0" fontId="11" fillId="2" borderId="37" xfId="0" applyFont="1" applyFill="1" applyBorder="1" applyProtection="1">
      <alignment vertical="center"/>
      <protection locked="0"/>
    </xf>
    <xf numFmtId="176" fontId="8" fillId="2" borderId="37" xfId="1" applyNumberFormat="1" applyFont="1" applyFill="1" applyBorder="1" applyAlignment="1" applyProtection="1">
      <alignment vertical="center"/>
      <protection locked="0"/>
    </xf>
    <xf numFmtId="177" fontId="0" fillId="2" borderId="37" xfId="0" applyNumberFormat="1" applyFill="1" applyBorder="1" applyProtection="1">
      <alignment vertical="center"/>
      <protection locked="0"/>
    </xf>
    <xf numFmtId="177" fontId="0" fillId="2" borderId="39" xfId="0" applyNumberFormat="1" applyFill="1" applyBorder="1" applyProtection="1">
      <alignment vertical="center"/>
      <protection locked="0"/>
    </xf>
    <xf numFmtId="0" fontId="3" fillId="3" borderId="43" xfId="1" applyFont="1" applyFill="1" applyBorder="1" applyAlignment="1" applyProtection="1">
      <alignment vertical="center" wrapText="1"/>
      <protection locked="0"/>
    </xf>
    <xf numFmtId="0" fontId="0" fillId="2" borderId="41" xfId="0" applyFill="1" applyBorder="1" applyProtection="1">
      <alignment vertical="center"/>
      <protection locked="0"/>
    </xf>
    <xf numFmtId="0" fontId="0" fillId="2" borderId="43" xfId="0" applyFill="1" applyBorder="1" applyProtection="1">
      <alignment vertical="center"/>
      <protection locked="0"/>
    </xf>
    <xf numFmtId="177" fontId="0" fillId="2" borderId="44" xfId="0" applyNumberFormat="1" applyFill="1" applyBorder="1" applyProtection="1">
      <alignment vertical="center"/>
      <protection locked="0"/>
    </xf>
    <xf numFmtId="0" fontId="3" fillId="2" borderId="12" xfId="1" applyFont="1" applyFill="1" applyBorder="1" applyAlignment="1" applyProtection="1">
      <alignment vertical="center"/>
      <protection locked="0"/>
    </xf>
    <xf numFmtId="0" fontId="3" fillId="3" borderId="12" xfId="1" applyFont="1" applyFill="1" applyBorder="1" applyAlignment="1" applyProtection="1">
      <alignment vertical="center" wrapText="1"/>
      <protection locked="0"/>
    </xf>
    <xf numFmtId="0" fontId="11" fillId="2" borderId="13" xfId="0" applyFont="1" applyFill="1" applyBorder="1" applyProtection="1">
      <alignment vertical="center"/>
      <protection locked="0"/>
    </xf>
    <xf numFmtId="176" fontId="8" fillId="2" borderId="7" xfId="1" applyNumberFormat="1" applyFont="1" applyFill="1" applyBorder="1" applyAlignment="1" applyProtection="1">
      <alignment vertical="center"/>
      <protection locked="0"/>
    </xf>
    <xf numFmtId="177" fontId="0" fillId="2" borderId="7" xfId="0" applyNumberFormat="1" applyFill="1" applyBorder="1" applyProtection="1">
      <alignment vertical="center"/>
      <protection locked="0"/>
    </xf>
    <xf numFmtId="0" fontId="3" fillId="3" borderId="2" xfId="1" applyFont="1" applyFill="1" applyBorder="1" applyAlignment="1" applyProtection="1">
      <alignment vertical="center" wrapText="1"/>
      <protection locked="0"/>
    </xf>
    <xf numFmtId="0" fontId="11" fillId="2" borderId="4" xfId="0" applyFont="1" applyFill="1" applyBorder="1" applyProtection="1">
      <alignment vertical="center"/>
      <protection locked="0"/>
    </xf>
    <xf numFmtId="176" fontId="8" fillId="2" borderId="1" xfId="1" applyNumberFormat="1" applyFont="1" applyFill="1" applyBorder="1" applyAlignment="1" applyProtection="1">
      <alignment vertical="center"/>
      <protection locked="0"/>
    </xf>
    <xf numFmtId="177" fontId="0" fillId="2" borderId="2" xfId="0" applyNumberFormat="1" applyFill="1" applyBorder="1" applyProtection="1">
      <alignment vertical="center"/>
      <protection locked="0"/>
    </xf>
    <xf numFmtId="177" fontId="0" fillId="2" borderId="46" xfId="0" applyNumberFormat="1" applyFill="1" applyBorder="1" applyProtection="1">
      <alignment vertical="center"/>
      <protection locked="0"/>
    </xf>
    <xf numFmtId="177" fontId="0" fillId="2" borderId="47" xfId="0" applyNumberFormat="1" applyFill="1" applyBorder="1" applyProtection="1">
      <alignment vertical="center"/>
      <protection locked="0"/>
    </xf>
    <xf numFmtId="0" fontId="3" fillId="2" borderId="6" xfId="1" applyFont="1" applyFill="1" applyBorder="1" applyAlignment="1" applyProtection="1">
      <alignment vertical="center" wrapText="1"/>
      <protection locked="0"/>
    </xf>
    <xf numFmtId="0" fontId="11" fillId="2" borderId="1" xfId="0" applyFont="1" applyFill="1" applyBorder="1" applyProtection="1">
      <alignment vertical="center"/>
      <protection locked="0"/>
    </xf>
    <xf numFmtId="0" fontId="3" fillId="3" borderId="75" xfId="1" applyFont="1" applyFill="1" applyBorder="1" applyAlignment="1" applyProtection="1">
      <alignment vertical="center" wrapText="1"/>
      <protection locked="0"/>
    </xf>
    <xf numFmtId="0" fontId="3" fillId="2" borderId="9" xfId="1" applyFont="1" applyFill="1" applyBorder="1" applyAlignment="1" applyProtection="1">
      <alignment vertical="center" wrapText="1"/>
      <protection locked="0"/>
    </xf>
    <xf numFmtId="0" fontId="3" fillId="3" borderId="76" xfId="1" applyFont="1" applyFill="1" applyBorder="1" applyAlignment="1" applyProtection="1">
      <alignment vertical="center" wrapText="1"/>
      <protection locked="0"/>
    </xf>
    <xf numFmtId="182" fontId="3" fillId="3" borderId="1" xfId="1" applyNumberFormat="1" applyFont="1" applyFill="1" applyBorder="1" applyAlignment="1" applyProtection="1">
      <alignment vertical="center" wrapText="1"/>
      <protection locked="0"/>
    </xf>
    <xf numFmtId="176" fontId="8" fillId="2" borderId="14" xfId="1" applyNumberFormat="1" applyFont="1" applyFill="1" applyBorder="1" applyAlignment="1" applyProtection="1">
      <alignment vertical="center"/>
      <protection locked="0"/>
    </xf>
    <xf numFmtId="177" fontId="0" fillId="2" borderId="49" xfId="0" applyNumberFormat="1" applyFill="1" applyBorder="1" applyProtection="1">
      <alignment vertical="center"/>
      <protection locked="0"/>
    </xf>
    <xf numFmtId="177" fontId="0" fillId="2" borderId="50" xfId="0" applyNumberFormat="1" applyFill="1" applyBorder="1" applyProtection="1">
      <alignment vertical="center"/>
      <protection locked="0"/>
    </xf>
    <xf numFmtId="0" fontId="0" fillId="3" borderId="14" xfId="0" applyFill="1" applyBorder="1" applyProtection="1">
      <alignment vertical="center"/>
      <protection locked="0"/>
    </xf>
    <xf numFmtId="182" fontId="3" fillId="0" borderId="1" xfId="1" applyNumberFormat="1" applyFont="1" applyBorder="1" applyAlignment="1" applyProtection="1">
      <alignment vertical="center"/>
      <protection locked="0"/>
    </xf>
    <xf numFmtId="176" fontId="3" fillId="0" borderId="1" xfId="1" applyNumberFormat="1" applyFont="1" applyBorder="1" applyAlignment="1" applyProtection="1">
      <alignment vertical="center"/>
      <protection locked="0"/>
    </xf>
    <xf numFmtId="181" fontId="3" fillId="0" borderId="1" xfId="1" applyNumberFormat="1" applyFont="1" applyBorder="1" applyAlignment="1" applyProtection="1">
      <alignment vertical="center" shrinkToFit="1"/>
      <protection locked="0"/>
    </xf>
    <xf numFmtId="0" fontId="3" fillId="2" borderId="5" xfId="1" applyFont="1" applyFill="1" applyBorder="1" applyAlignment="1" applyProtection="1">
      <alignment horizontal="center" vertical="center"/>
      <protection locked="0"/>
    </xf>
    <xf numFmtId="0" fontId="3" fillId="2" borderId="8" xfId="1" applyFont="1" applyFill="1" applyBorder="1" applyAlignment="1" applyProtection="1">
      <alignment horizontal="center" vertical="center"/>
      <protection locked="0"/>
    </xf>
    <xf numFmtId="182" fontId="3" fillId="2" borderId="8" xfId="1" applyNumberFormat="1" applyFont="1" applyFill="1" applyBorder="1" applyAlignment="1" applyProtection="1">
      <alignment vertical="center"/>
      <protection locked="0"/>
    </xf>
    <xf numFmtId="182" fontId="3" fillId="2" borderId="5" xfId="1" applyNumberFormat="1" applyFont="1" applyFill="1" applyBorder="1" applyAlignment="1" applyProtection="1">
      <alignment vertical="center" wrapText="1"/>
      <protection locked="0"/>
    </xf>
    <xf numFmtId="182" fontId="3" fillId="2" borderId="5" xfId="1" applyNumberFormat="1" applyFont="1" applyFill="1" applyBorder="1" applyAlignment="1" applyProtection="1">
      <alignment vertical="center"/>
      <protection locked="0"/>
    </xf>
    <xf numFmtId="181" fontId="3" fillId="0" borderId="4" xfId="1" applyNumberFormat="1" applyFont="1" applyBorder="1" applyAlignment="1" applyProtection="1">
      <alignment vertical="center" shrinkToFit="1"/>
      <protection locked="0"/>
    </xf>
    <xf numFmtId="0" fontId="3" fillId="0" borderId="5" xfId="1" applyFont="1" applyBorder="1" applyAlignment="1" applyProtection="1">
      <alignment vertical="center"/>
      <protection locked="0"/>
    </xf>
    <xf numFmtId="0" fontId="3" fillId="0" borderId="0" xfId="1" applyFont="1" applyAlignment="1" applyProtection="1">
      <alignment vertical="center"/>
      <protection locked="0"/>
    </xf>
    <xf numFmtId="0" fontId="3" fillId="0" borderId="1" xfId="1" applyFont="1" applyBorder="1" applyAlignment="1" applyProtection="1">
      <alignment vertical="center"/>
      <protection locked="0"/>
    </xf>
    <xf numFmtId="182" fontId="3" fillId="0" borderId="5" xfId="1" applyNumberFormat="1" applyFont="1" applyBorder="1" applyAlignment="1" applyProtection="1">
      <alignment vertical="center"/>
      <protection locked="0"/>
    </xf>
    <xf numFmtId="176" fontId="3" fillId="0" borderId="5" xfId="1" applyNumberFormat="1" applyFont="1" applyBorder="1" applyAlignment="1" applyProtection="1">
      <alignment vertical="center"/>
      <protection locked="0"/>
    </xf>
    <xf numFmtId="182" fontId="3" fillId="0" borderId="37" xfId="1" applyNumberFormat="1" applyFont="1" applyBorder="1" applyAlignment="1" applyProtection="1">
      <alignment vertical="center"/>
      <protection locked="0"/>
    </xf>
    <xf numFmtId="176" fontId="3" fillId="0" borderId="39" xfId="1" applyNumberFormat="1" applyFont="1" applyBorder="1" applyAlignment="1" applyProtection="1">
      <alignment vertical="center"/>
      <protection locked="0"/>
    </xf>
    <xf numFmtId="176" fontId="3" fillId="0" borderId="45" xfId="1" applyNumberFormat="1" applyFont="1" applyBorder="1" applyAlignment="1" applyProtection="1">
      <alignment vertical="center"/>
      <protection locked="0"/>
    </xf>
    <xf numFmtId="182" fontId="3" fillId="0" borderId="42" xfId="1" applyNumberFormat="1" applyFont="1" applyBorder="1" applyAlignment="1" applyProtection="1">
      <alignment vertical="center"/>
      <protection locked="0"/>
    </xf>
    <xf numFmtId="176" fontId="3" fillId="0" borderId="44" xfId="1" applyNumberFormat="1" applyFont="1" applyBorder="1" applyAlignment="1" applyProtection="1">
      <alignment vertical="center"/>
      <protection locked="0"/>
    </xf>
    <xf numFmtId="182" fontId="3" fillId="0" borderId="7" xfId="1" applyNumberFormat="1" applyFont="1" applyBorder="1" applyAlignment="1" applyProtection="1">
      <alignment vertical="center"/>
      <protection locked="0"/>
    </xf>
    <xf numFmtId="176" fontId="3" fillId="0" borderId="7" xfId="1" applyNumberFormat="1" applyFont="1" applyBorder="1" applyAlignment="1" applyProtection="1">
      <alignment vertical="center"/>
      <protection locked="0"/>
    </xf>
    <xf numFmtId="0" fontId="3" fillId="2" borderId="38" xfId="1" applyFont="1" applyFill="1" applyBorder="1" applyAlignment="1" applyProtection="1">
      <alignment horizontal="center" vertical="center"/>
      <protection locked="0"/>
    </xf>
    <xf numFmtId="0" fontId="3" fillId="2" borderId="37" xfId="1" applyFont="1" applyFill="1" applyBorder="1" applyAlignment="1" applyProtection="1">
      <alignment horizontal="center" vertical="center"/>
      <protection locked="0"/>
    </xf>
    <xf numFmtId="182" fontId="3" fillId="2" borderId="38" xfId="1" applyNumberFormat="1" applyFont="1" applyFill="1" applyBorder="1" applyAlignment="1" applyProtection="1">
      <alignment vertical="center"/>
      <protection locked="0"/>
    </xf>
    <xf numFmtId="182" fontId="3" fillId="2" borderId="37" xfId="1" applyNumberFormat="1" applyFont="1" applyFill="1" applyBorder="1" applyAlignment="1" applyProtection="1">
      <alignment vertical="center" wrapText="1"/>
      <protection locked="0"/>
    </xf>
    <xf numFmtId="182" fontId="3" fillId="2" borderId="37" xfId="1" applyNumberFormat="1" applyFont="1" applyFill="1" applyBorder="1" applyAlignment="1" applyProtection="1">
      <alignment vertical="center"/>
      <protection locked="0"/>
    </xf>
    <xf numFmtId="176" fontId="3" fillId="2" borderId="37" xfId="1" applyNumberFormat="1" applyFont="1" applyFill="1" applyBorder="1" applyAlignment="1" applyProtection="1">
      <alignment vertical="center"/>
      <protection locked="0"/>
    </xf>
    <xf numFmtId="0" fontId="3" fillId="2" borderId="43" xfId="1" applyFont="1" applyFill="1" applyBorder="1" applyAlignment="1" applyProtection="1">
      <alignment horizontal="center" vertical="center"/>
      <protection locked="0"/>
    </xf>
    <xf numFmtId="0" fontId="3" fillId="2" borderId="42" xfId="1" applyFont="1" applyFill="1" applyBorder="1" applyAlignment="1" applyProtection="1">
      <alignment horizontal="center" vertical="center"/>
      <protection locked="0"/>
    </xf>
    <xf numFmtId="182" fontId="3" fillId="2" borderId="43" xfId="1" applyNumberFormat="1" applyFont="1" applyFill="1" applyBorder="1" applyAlignment="1" applyProtection="1">
      <alignment vertical="center"/>
      <protection locked="0"/>
    </xf>
    <xf numFmtId="182" fontId="3" fillId="2" borderId="42" xfId="1" applyNumberFormat="1" applyFont="1" applyFill="1" applyBorder="1" applyAlignment="1" applyProtection="1">
      <alignment vertical="center" wrapText="1"/>
      <protection locked="0"/>
    </xf>
    <xf numFmtId="182" fontId="3" fillId="2" borderId="13" xfId="1" applyNumberFormat="1" applyFont="1" applyFill="1" applyBorder="1" applyAlignment="1" applyProtection="1">
      <alignment vertical="center"/>
      <protection locked="0"/>
    </xf>
    <xf numFmtId="0" fontId="3" fillId="2" borderId="4" xfId="1" applyFont="1" applyFill="1" applyBorder="1" applyAlignment="1" applyProtection="1">
      <alignment horizontal="center" vertical="center"/>
      <protection locked="0"/>
    </xf>
    <xf numFmtId="0" fontId="3" fillId="2" borderId="1" xfId="1" applyFont="1" applyFill="1" applyBorder="1" applyAlignment="1" applyProtection="1">
      <alignment horizontal="center" vertical="center"/>
      <protection locked="0"/>
    </xf>
    <xf numFmtId="182" fontId="3" fillId="2" borderId="4" xfId="1" applyNumberFormat="1" applyFont="1" applyFill="1" applyBorder="1" applyAlignment="1" applyProtection="1">
      <alignment vertical="center"/>
      <protection locked="0"/>
    </xf>
    <xf numFmtId="182" fontId="3" fillId="2" borderId="1" xfId="1" applyNumberFormat="1" applyFont="1" applyFill="1" applyBorder="1" applyAlignment="1" applyProtection="1">
      <alignment vertical="center" wrapText="1"/>
      <protection locked="0"/>
    </xf>
    <xf numFmtId="182" fontId="3" fillId="2" borderId="42" xfId="1" applyNumberFormat="1" applyFont="1" applyFill="1" applyBorder="1" applyAlignment="1" applyProtection="1">
      <alignment vertical="center"/>
      <protection locked="0"/>
    </xf>
    <xf numFmtId="176" fontId="3" fillId="2" borderId="42" xfId="1" applyNumberFormat="1" applyFont="1" applyFill="1" applyBorder="1" applyAlignment="1" applyProtection="1">
      <alignment vertical="center"/>
      <protection locked="0"/>
    </xf>
    <xf numFmtId="0" fontId="3" fillId="2" borderId="13" xfId="1" applyFont="1" applyFill="1" applyBorder="1" applyAlignment="1" applyProtection="1">
      <alignment horizontal="center" vertical="center"/>
      <protection locked="0"/>
    </xf>
    <xf numFmtId="0" fontId="3" fillId="2" borderId="7" xfId="1" applyFont="1" applyFill="1" applyBorder="1" applyAlignment="1" applyProtection="1">
      <alignment horizontal="center" vertical="center"/>
      <protection locked="0"/>
    </xf>
    <xf numFmtId="182" fontId="3" fillId="2" borderId="17" xfId="1" applyNumberFormat="1" applyFont="1" applyFill="1" applyBorder="1" applyAlignment="1" applyProtection="1">
      <alignment vertical="center"/>
      <protection locked="0"/>
    </xf>
    <xf numFmtId="182" fontId="3" fillId="2" borderId="7" xfId="1" applyNumberFormat="1" applyFont="1" applyFill="1" applyBorder="1" applyAlignment="1" applyProtection="1">
      <alignment vertical="center" wrapText="1"/>
      <protection locked="0"/>
    </xf>
    <xf numFmtId="182" fontId="3" fillId="2" borderId="7" xfId="1" applyNumberFormat="1" applyFont="1" applyFill="1" applyBorder="1" applyAlignment="1" applyProtection="1">
      <alignment vertical="center"/>
      <protection locked="0"/>
    </xf>
    <xf numFmtId="176" fontId="3" fillId="2" borderId="7" xfId="1" applyNumberFormat="1" applyFont="1" applyFill="1" applyBorder="1" applyAlignment="1" applyProtection="1">
      <alignment vertical="center"/>
      <protection locked="0"/>
    </xf>
    <xf numFmtId="182" fontId="3" fillId="2" borderId="3" xfId="1" applyNumberFormat="1" applyFont="1" applyFill="1" applyBorder="1" applyAlignment="1" applyProtection="1">
      <alignment vertical="center"/>
      <protection locked="0"/>
    </xf>
    <xf numFmtId="182" fontId="3" fillId="2" borderId="1" xfId="1" applyNumberFormat="1" applyFont="1" applyFill="1" applyBorder="1" applyAlignment="1" applyProtection="1">
      <alignment vertical="center"/>
      <protection locked="0"/>
    </xf>
    <xf numFmtId="181" fontId="3" fillId="0" borderId="37" xfId="1" applyNumberFormat="1" applyFont="1" applyBorder="1" applyAlignment="1" applyProtection="1">
      <alignment vertical="center" shrinkToFit="1"/>
      <protection locked="0"/>
    </xf>
    <xf numFmtId="176" fontId="3" fillId="2" borderId="39" xfId="1" applyNumberFormat="1" applyFont="1" applyFill="1" applyBorder="1" applyAlignment="1" applyProtection="1">
      <alignment vertical="center"/>
      <protection locked="0"/>
    </xf>
    <xf numFmtId="181" fontId="3" fillId="0" borderId="42" xfId="1" applyNumberFormat="1" applyFont="1" applyBorder="1" applyAlignment="1" applyProtection="1">
      <alignment vertical="center" shrinkToFit="1"/>
      <protection locked="0"/>
    </xf>
    <xf numFmtId="176" fontId="3" fillId="2" borderId="44" xfId="1" applyNumberFormat="1" applyFont="1" applyFill="1" applyBorder="1" applyAlignment="1" applyProtection="1">
      <alignment vertical="center"/>
      <protection locked="0"/>
    </xf>
    <xf numFmtId="181" fontId="3" fillId="0" borderId="47" xfId="1" applyNumberFormat="1" applyFont="1" applyBorder="1" applyAlignment="1" applyProtection="1">
      <alignment vertical="center" shrinkToFit="1"/>
      <protection locked="0"/>
    </xf>
    <xf numFmtId="176" fontId="3" fillId="2" borderId="47" xfId="1" applyNumberFormat="1" applyFont="1" applyFill="1" applyBorder="1" applyAlignment="1" applyProtection="1">
      <alignment vertical="center"/>
      <protection locked="0"/>
    </xf>
    <xf numFmtId="176" fontId="3" fillId="2" borderId="48" xfId="1" applyNumberFormat="1" applyFont="1" applyFill="1" applyBorder="1" applyAlignment="1" applyProtection="1">
      <alignment vertical="center"/>
      <protection locked="0"/>
    </xf>
    <xf numFmtId="176" fontId="3" fillId="2" borderId="77" xfId="1" applyNumberFormat="1" applyFont="1" applyFill="1" applyBorder="1" applyAlignment="1" applyProtection="1">
      <alignment vertical="center"/>
      <protection locked="0"/>
    </xf>
    <xf numFmtId="181" fontId="3" fillId="0" borderId="13" xfId="1" applyNumberFormat="1" applyFont="1" applyBorder="1" applyAlignment="1" applyProtection="1">
      <alignment vertical="center" shrinkToFit="1"/>
      <protection locked="0"/>
    </xf>
    <xf numFmtId="176" fontId="3" fillId="2" borderId="45" xfId="1" applyNumberFormat="1" applyFont="1" applyFill="1" applyBorder="1" applyAlignment="1" applyProtection="1">
      <alignment vertical="center"/>
      <protection locked="0"/>
    </xf>
    <xf numFmtId="181" fontId="3" fillId="0" borderId="7" xfId="1" applyNumberFormat="1" applyFont="1" applyBorder="1" applyAlignment="1" applyProtection="1">
      <alignment vertical="center" shrinkToFit="1"/>
      <protection locked="0"/>
    </xf>
    <xf numFmtId="182" fontId="3" fillId="0" borderId="2" xfId="1" applyNumberFormat="1" applyFont="1" applyBorder="1" applyAlignment="1" applyProtection="1">
      <alignment vertical="center"/>
      <protection locked="0"/>
    </xf>
    <xf numFmtId="182" fontId="3" fillId="0" borderId="1" xfId="1" applyNumberFormat="1" applyFont="1" applyBorder="1" applyAlignment="1" applyProtection="1">
      <alignment vertical="center" wrapText="1"/>
      <protection locked="0"/>
    </xf>
    <xf numFmtId="182" fontId="3" fillId="0" borderId="8" xfId="1" applyNumberFormat="1" applyFont="1" applyBorder="1" applyAlignment="1" applyProtection="1">
      <alignment vertical="center"/>
      <protection locked="0"/>
    </xf>
    <xf numFmtId="182" fontId="3" fillId="0" borderId="5" xfId="1" applyNumberFormat="1" applyFont="1" applyBorder="1" applyAlignment="1" applyProtection="1">
      <alignment vertical="center" wrapText="1"/>
      <protection locked="0"/>
    </xf>
    <xf numFmtId="182" fontId="3" fillId="0" borderId="36" xfId="1" applyNumberFormat="1" applyFont="1" applyBorder="1" applyAlignment="1" applyProtection="1">
      <alignment vertical="center"/>
      <protection locked="0"/>
    </xf>
    <xf numFmtId="182" fontId="3" fillId="0" borderId="37" xfId="1" applyNumberFormat="1" applyFont="1" applyBorder="1" applyAlignment="1" applyProtection="1">
      <alignment vertical="center" wrapText="1"/>
      <protection locked="0"/>
    </xf>
    <xf numFmtId="182" fontId="3" fillId="0" borderId="41" xfId="1" applyNumberFormat="1" applyFont="1" applyBorder="1" applyAlignment="1" applyProtection="1">
      <alignment vertical="center"/>
      <protection locked="0"/>
    </xf>
    <xf numFmtId="182" fontId="3" fillId="0" borderId="42" xfId="1" applyNumberFormat="1" applyFont="1" applyBorder="1" applyAlignment="1" applyProtection="1">
      <alignment vertical="center" wrapText="1"/>
      <protection locked="0"/>
    </xf>
    <xf numFmtId="182" fontId="3" fillId="0" borderId="12" xfId="1" applyNumberFormat="1" applyFont="1" applyBorder="1" applyAlignment="1" applyProtection="1">
      <alignment vertical="center"/>
      <protection locked="0"/>
    </xf>
    <xf numFmtId="182" fontId="3" fillId="0" borderId="7" xfId="1" applyNumberFormat="1" applyFont="1" applyBorder="1" applyAlignment="1" applyProtection="1">
      <alignment vertical="center" wrapText="1"/>
      <protection locked="0"/>
    </xf>
    <xf numFmtId="0" fontId="2" fillId="4" borderId="1" xfId="1" applyFill="1" applyBorder="1" applyAlignment="1">
      <alignment vertical="center" wrapText="1"/>
    </xf>
    <xf numFmtId="0" fontId="2" fillId="0" borderId="1" xfId="1" applyBorder="1" applyAlignment="1">
      <alignment vertical="center" wrapText="1"/>
    </xf>
    <xf numFmtId="0" fontId="2" fillId="0" borderId="1" xfId="1" applyBorder="1" applyAlignment="1">
      <alignment horizontal="right" vertical="center" wrapText="1"/>
    </xf>
    <xf numFmtId="14" fontId="2" fillId="0" borderId="1" xfId="1" applyNumberFormat="1" applyBorder="1" applyAlignment="1">
      <alignment vertical="center" shrinkToFit="1"/>
    </xf>
    <xf numFmtId="0" fontId="0" fillId="2" borderId="2" xfId="0" applyFill="1" applyBorder="1" applyProtection="1">
      <alignment vertical="center"/>
      <protection locked="0"/>
    </xf>
    <xf numFmtId="0" fontId="0" fillId="2" borderId="4" xfId="0" applyFill="1" applyBorder="1" applyProtection="1">
      <alignment vertical="center"/>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4" xfId="0" applyBorder="1" applyAlignment="1">
      <alignment horizontal="center" vertical="center"/>
    </xf>
    <xf numFmtId="0" fontId="9" fillId="0" borderId="2" xfId="0" applyFont="1" applyBorder="1">
      <alignment vertical="center"/>
    </xf>
    <xf numFmtId="0" fontId="9" fillId="0" borderId="3" xfId="0" applyFont="1" applyBorder="1">
      <alignment vertical="center"/>
    </xf>
    <xf numFmtId="0" fontId="0" fillId="0" borderId="3" xfId="0" applyBorder="1">
      <alignment vertical="center"/>
    </xf>
    <xf numFmtId="0" fontId="0" fillId="0" borderId="4" xfId="0" applyBorder="1">
      <alignment vertical="center"/>
    </xf>
    <xf numFmtId="0" fontId="9" fillId="0" borderId="8"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8" xfId="0" applyFont="1" applyBorder="1" applyAlignment="1">
      <alignment horizontal="center" vertical="center"/>
    </xf>
    <xf numFmtId="0" fontId="9" fillId="0" borderId="16" xfId="0" applyFont="1" applyBorder="1" applyAlignment="1">
      <alignment horizontal="center" vertical="center"/>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17" xfId="0" applyFont="1" applyBorder="1" applyAlignment="1">
      <alignment horizontal="center" vertical="center"/>
    </xf>
    <xf numFmtId="0" fontId="9" fillId="0" borderId="13" xfId="0" applyFont="1" applyBorder="1" applyAlignment="1">
      <alignment horizontal="center" vertical="center"/>
    </xf>
    <xf numFmtId="0" fontId="9" fillId="0" borderId="1" xfId="0" applyFont="1" applyBorder="1">
      <alignment vertical="center"/>
    </xf>
    <xf numFmtId="0" fontId="0" fillId="0" borderId="2" xfId="0" applyBorder="1" applyAlignment="1">
      <alignment horizontal="center" vertical="center"/>
    </xf>
    <xf numFmtId="0" fontId="0" fillId="0" borderId="1" xfId="0" applyBorder="1" applyAlignment="1">
      <alignment horizontal="center" vertical="center"/>
    </xf>
    <xf numFmtId="0" fontId="8" fillId="0" borderId="15" xfId="0" applyFont="1" applyBorder="1">
      <alignment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3" borderId="1" xfId="0" applyFill="1" applyBorder="1" applyAlignment="1" applyProtection="1">
      <alignment horizontal="center" vertical="center"/>
      <protection locked="0"/>
    </xf>
    <xf numFmtId="184" fontId="0" fillId="2" borderId="2" xfId="0" applyNumberFormat="1" applyFill="1" applyBorder="1" applyAlignment="1" applyProtection="1">
      <alignment horizontal="center" vertical="center"/>
      <protection locked="0"/>
    </xf>
    <xf numFmtId="184" fontId="0" fillId="2" borderId="4" xfId="0" applyNumberFormat="1" applyFill="1" applyBorder="1" applyProtection="1">
      <alignment vertical="center"/>
      <protection locked="0"/>
    </xf>
    <xf numFmtId="0" fontId="0" fillId="2" borderId="2" xfId="0" applyFill="1" applyBorder="1" applyAlignment="1" applyProtection="1">
      <alignment horizontal="center" vertical="center"/>
      <protection locked="0"/>
    </xf>
    <xf numFmtId="0" fontId="0" fillId="0" borderId="3" xfId="0" applyBorder="1" applyAlignment="1">
      <alignment horizontal="center" vertical="center"/>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9" fillId="0" borderId="4" xfId="0" applyFont="1" applyBorder="1">
      <alignment vertical="center"/>
    </xf>
    <xf numFmtId="0" fontId="0" fillId="0" borderId="72" xfId="0" applyBorder="1" applyAlignment="1">
      <alignment horizontal="center" vertical="center"/>
    </xf>
    <xf numFmtId="0" fontId="9" fillId="0" borderId="40" xfId="0" applyFont="1" applyBorder="1">
      <alignment vertical="center"/>
    </xf>
    <xf numFmtId="0" fontId="9" fillId="0" borderId="73" xfId="0" applyFont="1" applyBorder="1">
      <alignment vertical="center"/>
    </xf>
    <xf numFmtId="0" fontId="0" fillId="0" borderId="73" xfId="0" applyBorder="1">
      <alignment vertical="center"/>
    </xf>
    <xf numFmtId="0" fontId="0" fillId="0" borderId="43" xfId="0" applyBorder="1">
      <alignment vertical="center"/>
    </xf>
    <xf numFmtId="0" fontId="9" fillId="0" borderId="35" xfId="0" applyFont="1" applyBorder="1" applyAlignment="1">
      <alignment horizontal="center" vertical="center"/>
    </xf>
    <xf numFmtId="0" fontId="9" fillId="0" borderId="51" xfId="0" applyFont="1" applyBorder="1" applyAlignment="1">
      <alignment horizontal="center" vertical="center"/>
    </xf>
    <xf numFmtId="0" fontId="9" fillId="0" borderId="51" xfId="0" applyFont="1" applyBorder="1">
      <alignment vertical="center"/>
    </xf>
    <xf numFmtId="0" fontId="0" fillId="0" borderId="51" xfId="0" applyBorder="1">
      <alignment vertical="center"/>
    </xf>
    <xf numFmtId="0" fontId="0" fillId="0" borderId="52" xfId="0" applyBorder="1">
      <alignment vertical="center"/>
    </xf>
    <xf numFmtId="0" fontId="9" fillId="0" borderId="53" xfId="0" applyFont="1" applyBorder="1">
      <alignment vertical="center"/>
    </xf>
    <xf numFmtId="0" fontId="9" fillId="0" borderId="16" xfId="0" applyFont="1" applyBorder="1">
      <alignment vertical="center"/>
    </xf>
    <xf numFmtId="0" fontId="0" fillId="0" borderId="16" xfId="0" applyBorder="1">
      <alignment vertical="center"/>
    </xf>
    <xf numFmtId="0" fontId="0" fillId="0" borderId="9" xfId="0" applyBorder="1">
      <alignment vertical="center"/>
    </xf>
    <xf numFmtId="0" fontId="0" fillId="2" borderId="36" xfId="0" applyFill="1" applyBorder="1" applyProtection="1">
      <alignment vertical="center"/>
      <protection locked="0"/>
    </xf>
    <xf numFmtId="0" fontId="0" fillId="2" borderId="38" xfId="0" applyFill="1" applyBorder="1" applyProtection="1">
      <alignment vertical="center"/>
      <protection locked="0"/>
    </xf>
    <xf numFmtId="0" fontId="0" fillId="2" borderId="12" xfId="0" applyFill="1" applyBorder="1" applyProtection="1">
      <alignment vertical="center"/>
      <protection locked="0"/>
    </xf>
    <xf numFmtId="0" fontId="0" fillId="2" borderId="13" xfId="0" applyFill="1" applyBorder="1" applyProtection="1">
      <alignment vertical="center"/>
      <protection locked="0"/>
    </xf>
    <xf numFmtId="0" fontId="0" fillId="2" borderId="41" xfId="0" applyFill="1" applyBorder="1" applyProtection="1">
      <alignment vertical="center"/>
      <protection locked="0"/>
    </xf>
    <xf numFmtId="0" fontId="0" fillId="0" borderId="43" xfId="0" applyBorder="1" applyProtection="1">
      <alignment vertical="center"/>
      <protection locked="0"/>
    </xf>
    <xf numFmtId="0" fontId="0" fillId="2" borderId="8" xfId="0" applyFill="1" applyBorder="1" applyProtection="1">
      <alignment vertical="center"/>
      <protection locked="0"/>
    </xf>
    <xf numFmtId="0" fontId="0" fillId="2" borderId="9" xfId="0" applyFill="1" applyBorder="1" applyProtection="1">
      <alignment vertical="center"/>
      <protection locked="0"/>
    </xf>
    <xf numFmtId="0" fontId="0" fillId="0" borderId="16" xfId="0" applyBorder="1" applyAlignment="1">
      <alignment horizontal="center" vertical="center" wrapText="1"/>
    </xf>
    <xf numFmtId="0" fontId="0" fillId="0" borderId="17" xfId="0" applyBorder="1" applyAlignment="1">
      <alignment horizontal="center" vertical="center" wrapText="1"/>
    </xf>
    <xf numFmtId="183" fontId="0" fillId="0" borderId="1" xfId="0" applyNumberFormat="1" applyBorder="1" applyAlignment="1">
      <alignment vertical="center" wrapText="1"/>
    </xf>
    <xf numFmtId="182" fontId="0" fillId="0" borderId="1" xfId="0" applyNumberFormat="1" applyBorder="1" applyAlignment="1">
      <alignment vertical="center" wrapText="1"/>
    </xf>
    <xf numFmtId="0" fontId="0" fillId="0" borderId="1" xfId="0" applyBorder="1" applyAlignment="1">
      <alignment vertical="center" wrapText="1"/>
    </xf>
    <xf numFmtId="38" fontId="0" fillId="0" borderId="1" xfId="0" applyNumberFormat="1" applyBorder="1" applyAlignment="1">
      <alignment vertical="center" wrapText="1"/>
    </xf>
    <xf numFmtId="0" fontId="9" fillId="3" borderId="8" xfId="0" applyFont="1" applyFill="1" applyBorder="1" applyAlignment="1" applyProtection="1">
      <alignment horizontal="left" vertical="center" wrapText="1"/>
      <protection locked="0"/>
    </xf>
    <xf numFmtId="0" fontId="9" fillId="3" borderId="16" xfId="0" applyFont="1" applyFill="1" applyBorder="1" applyAlignment="1" applyProtection="1">
      <alignment horizontal="left" vertical="center" wrapText="1"/>
      <protection locked="0"/>
    </xf>
    <xf numFmtId="0" fontId="9" fillId="3" borderId="9"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7"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10" fillId="0" borderId="31" xfId="0" applyFont="1" applyBorder="1" applyAlignment="1">
      <alignment vertical="center" wrapText="1"/>
    </xf>
    <xf numFmtId="0" fontId="10" fillId="0" borderId="30" xfId="0" applyFont="1" applyBorder="1" applyAlignment="1">
      <alignment vertical="center" wrapText="1"/>
    </xf>
    <xf numFmtId="177" fontId="10" fillId="0" borderId="31" xfId="0" applyNumberFormat="1" applyFont="1" applyBorder="1" applyAlignment="1">
      <alignment vertical="center" wrapText="1"/>
    </xf>
    <xf numFmtId="177" fontId="10" fillId="0" borderId="30" xfId="0" applyNumberFormat="1" applyFont="1" applyBorder="1" applyAlignment="1">
      <alignment vertical="center" wrapText="1"/>
    </xf>
    <xf numFmtId="0" fontId="0" fillId="0" borderId="27" xfId="0" applyBorder="1">
      <alignment vertical="center"/>
    </xf>
    <xf numFmtId="0" fontId="0" fillId="0" borderId="28" xfId="0" applyBorder="1">
      <alignment vertical="center"/>
    </xf>
    <xf numFmtId="0" fontId="0" fillId="0" borderId="57"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2" xfId="0" applyBorder="1" applyAlignment="1">
      <alignment vertical="center" wrapText="1"/>
    </xf>
    <xf numFmtId="184" fontId="0" fillId="0" borderId="2" xfId="0" applyNumberFormat="1" applyBorder="1" applyAlignment="1">
      <alignment horizontal="center" vertical="center"/>
    </xf>
    <xf numFmtId="184" fontId="0" fillId="0" borderId="3" xfId="0" applyNumberFormat="1" applyBorder="1">
      <alignment vertical="center"/>
    </xf>
    <xf numFmtId="184" fontId="0" fillId="0" borderId="4" xfId="0" applyNumberFormat="1" applyBorder="1">
      <alignmen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9" fillId="3" borderId="59" xfId="0" applyFont="1" applyFill="1" applyBorder="1" applyAlignment="1" applyProtection="1">
      <alignment horizontal="left" vertical="center" wrapText="1"/>
      <protection locked="0"/>
    </xf>
    <xf numFmtId="0" fontId="9" fillId="3" borderId="60" xfId="0" applyFont="1" applyFill="1" applyBorder="1" applyAlignment="1" applyProtection="1">
      <alignment horizontal="left" vertical="center" wrapText="1"/>
      <protection locked="0"/>
    </xf>
    <xf numFmtId="0" fontId="9" fillId="3" borderId="61" xfId="0" applyFont="1" applyFill="1" applyBorder="1" applyAlignment="1" applyProtection="1">
      <alignment horizontal="left" vertical="center" wrapText="1"/>
      <protection locked="0"/>
    </xf>
    <xf numFmtId="0" fontId="9" fillId="3" borderId="63" xfId="0" applyFont="1" applyFill="1" applyBorder="1" applyAlignment="1" applyProtection="1">
      <alignment horizontal="left" vertical="center" wrapText="1"/>
      <protection locked="0"/>
    </xf>
    <xf numFmtId="0" fontId="9" fillId="3" borderId="64" xfId="0" applyFont="1" applyFill="1" applyBorder="1" applyAlignment="1" applyProtection="1">
      <alignment horizontal="left" vertical="center" wrapText="1"/>
      <protection locked="0"/>
    </xf>
    <xf numFmtId="0" fontId="9" fillId="3" borderId="65" xfId="0" applyFont="1" applyFill="1" applyBorder="1" applyAlignment="1" applyProtection="1">
      <alignment horizontal="left" vertical="center" wrapText="1"/>
      <protection locked="0"/>
    </xf>
    <xf numFmtId="183" fontId="0" fillId="0" borderId="7" xfId="0" applyNumberFormat="1" applyBorder="1" applyAlignment="1">
      <alignment vertical="center" wrapText="1"/>
    </xf>
    <xf numFmtId="0" fontId="0" fillId="0" borderId="7" xfId="0" applyBorder="1" applyAlignment="1">
      <alignment vertical="center" wrapText="1"/>
    </xf>
    <xf numFmtId="38" fontId="0" fillId="0" borderId="7" xfId="0" applyNumberFormat="1" applyBorder="1" applyAlignment="1">
      <alignment vertical="center" wrapText="1"/>
    </xf>
    <xf numFmtId="0" fontId="10" fillId="0" borderId="6" xfId="0" applyFont="1" applyBorder="1" applyAlignment="1">
      <alignment vertical="center" wrapText="1"/>
    </xf>
    <xf numFmtId="177" fontId="10" fillId="0" borderId="10" xfId="0" applyNumberFormat="1" applyFont="1" applyBorder="1" applyAlignment="1">
      <alignment vertical="center" wrapText="1"/>
    </xf>
    <xf numFmtId="177" fontId="10" fillId="0" borderId="0" xfId="0" applyNumberFormat="1" applyFont="1" applyAlignment="1">
      <alignment vertical="center" wrapText="1"/>
    </xf>
    <xf numFmtId="177" fontId="10" fillId="0" borderId="11" xfId="0" applyNumberFormat="1" applyFont="1" applyBorder="1" applyAlignment="1">
      <alignment vertical="center" wrapText="1"/>
    </xf>
    <xf numFmtId="177" fontId="0" fillId="0" borderId="5" xfId="0" applyNumberFormat="1" applyBorder="1">
      <alignment vertical="center"/>
    </xf>
    <xf numFmtId="0" fontId="0" fillId="0" borderId="5" xfId="0" applyBorder="1">
      <alignment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0" fillId="0" borderId="8" xfId="0" applyBorder="1" applyAlignment="1">
      <alignment vertical="center" wrapText="1"/>
    </xf>
    <xf numFmtId="0" fontId="0" fillId="0" borderId="16" xfId="0" applyBorder="1" applyAlignment="1">
      <alignment vertical="center" wrapText="1"/>
    </xf>
    <xf numFmtId="0" fontId="0" fillId="0" borderId="9" xfId="0" applyBorder="1" applyAlignment="1">
      <alignment vertical="center" wrapText="1"/>
    </xf>
    <xf numFmtId="0" fontId="0" fillId="0" borderId="2" xfId="0" applyBorder="1">
      <alignment vertical="center"/>
    </xf>
    <xf numFmtId="0" fontId="0" fillId="0" borderId="1"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3" fillId="2" borderId="2" xfId="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 fillId="0" borderId="2" xfId="1" applyFont="1" applyBorder="1" applyAlignment="1">
      <alignment horizontal="center" vertical="center"/>
    </xf>
    <xf numFmtId="0" fontId="3" fillId="0" borderId="4" xfId="1" applyFont="1" applyBorder="1" applyAlignment="1">
      <alignment horizontal="center" vertical="center"/>
    </xf>
    <xf numFmtId="0" fontId="3" fillId="0" borderId="1" xfId="1" applyFont="1" applyBorder="1" applyAlignment="1">
      <alignment horizontal="center" vertical="center"/>
    </xf>
    <xf numFmtId="0" fontId="3" fillId="0" borderId="66" xfId="1" applyFont="1" applyBorder="1" applyAlignment="1">
      <alignment horizontal="center" vertical="center"/>
    </xf>
    <xf numFmtId="0" fontId="0" fillId="0" borderId="68" xfId="0" applyBorder="1" applyAlignment="1">
      <alignment horizontal="center" vertical="center"/>
    </xf>
    <xf numFmtId="0" fontId="3" fillId="0" borderId="5" xfId="1" applyFont="1"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5" xfId="0" applyBorder="1" applyAlignment="1">
      <alignment vertical="top" wrapText="1"/>
    </xf>
    <xf numFmtId="0" fontId="13" fillId="0" borderId="0" xfId="1" applyFont="1" applyAlignment="1">
      <alignment horizontal="left" vertical="center"/>
    </xf>
    <xf numFmtId="0" fontId="14" fillId="0" borderId="5" xfId="1" applyFont="1" applyBorder="1" applyAlignment="1">
      <alignment horizontal="center" vertical="center"/>
    </xf>
    <xf numFmtId="0" fontId="14" fillId="0" borderId="6" xfId="1" applyFont="1" applyBorder="1" applyAlignment="1">
      <alignment horizontal="center" vertical="center"/>
    </xf>
    <xf numFmtId="0" fontId="14" fillId="0" borderId="7" xfId="1" applyFont="1" applyBorder="1" applyAlignment="1">
      <alignment horizontal="center" vertical="center"/>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center"/>
    </xf>
    <xf numFmtId="0" fontId="15" fillId="0" borderId="5" xfId="1" applyFont="1" applyBorder="1" applyAlignment="1">
      <alignment horizontal="center" vertical="center"/>
    </xf>
    <xf numFmtId="0" fontId="15" fillId="0" borderId="6" xfId="1" applyFont="1" applyBorder="1" applyAlignment="1">
      <alignment horizontal="center" vertical="center"/>
    </xf>
    <xf numFmtId="0" fontId="15" fillId="0" borderId="7" xfId="1" applyFont="1" applyBorder="1" applyAlignment="1">
      <alignment horizontal="center" vertical="center"/>
    </xf>
    <xf numFmtId="0" fontId="3" fillId="0" borderId="8" xfId="1" applyFont="1" applyBorder="1" applyAlignment="1">
      <alignment horizontal="center" vertical="center"/>
    </xf>
    <xf numFmtId="0" fontId="0" fillId="0" borderId="9" xfId="0" applyBorder="1" applyAlignment="1">
      <alignment horizontal="center" vertical="center"/>
    </xf>
    <xf numFmtId="0" fontId="3" fillId="0" borderId="10" xfId="1" applyFont="1" applyBorder="1" applyAlignment="1">
      <alignment horizontal="center" vertical="center"/>
    </xf>
    <xf numFmtId="0" fontId="0" fillId="0" borderId="11" xfId="0" applyBorder="1" applyAlignment="1">
      <alignment horizontal="center" vertical="center"/>
    </xf>
    <xf numFmtId="0" fontId="3" fillId="0" borderId="12" xfId="1" applyFont="1" applyBorder="1" applyAlignment="1">
      <alignment horizontal="center" vertical="center"/>
    </xf>
    <xf numFmtId="0" fontId="0" fillId="0" borderId="13" xfId="0" applyBorder="1" applyAlignment="1">
      <alignment horizontal="center" vertical="center"/>
    </xf>
    <xf numFmtId="0" fontId="3" fillId="0" borderId="2" xfId="1" applyFont="1" applyBorder="1" applyAlignment="1" applyProtection="1">
      <alignment horizontal="center" vertical="center"/>
      <protection locked="0"/>
    </xf>
    <xf numFmtId="0" fontId="3" fillId="0" borderId="2" xfId="1"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4" fillId="0" borderId="1" xfId="1" applyFont="1" applyBorder="1" applyAlignment="1">
      <alignment horizontal="center" vertical="center"/>
    </xf>
    <xf numFmtId="0" fontId="14" fillId="0" borderId="8" xfId="1" applyFont="1" applyBorder="1" applyAlignment="1">
      <alignment horizontal="center" vertical="center" wrapText="1"/>
    </xf>
    <xf numFmtId="0" fontId="14" fillId="0" borderId="10"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5"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9" xfId="1" applyFont="1" applyBorder="1" applyAlignment="1">
      <alignment horizontal="center" vertical="center" wrapText="1"/>
    </xf>
    <xf numFmtId="0" fontId="14" fillId="4" borderId="8" xfId="1" applyFont="1" applyFill="1" applyBorder="1" applyAlignment="1">
      <alignment horizontal="center" vertical="center" wrapText="1"/>
    </xf>
    <xf numFmtId="0" fontId="14" fillId="4" borderId="16" xfId="1" applyFont="1" applyFill="1" applyBorder="1" applyAlignment="1">
      <alignment horizontal="center" vertical="center" wrapText="1"/>
    </xf>
    <xf numFmtId="0" fontId="14" fillId="4" borderId="9" xfId="1" applyFont="1" applyFill="1" applyBorder="1" applyAlignment="1">
      <alignment horizontal="center" vertical="center" wrapText="1"/>
    </xf>
    <xf numFmtId="0" fontId="0" fillId="0" borderId="6" xfId="0" applyBorder="1" applyAlignment="1">
      <alignment horizontal="center" vertical="center"/>
    </xf>
    <xf numFmtId="0" fontId="3" fillId="0" borderId="2" xfId="1" applyFont="1" applyBorder="1" applyAlignment="1">
      <alignment horizontal="center" vertical="center" wrapText="1"/>
    </xf>
    <xf numFmtId="0" fontId="3" fillId="0" borderId="35" xfId="1" applyFont="1" applyBorder="1" applyAlignment="1">
      <alignment horizontal="center" vertical="center"/>
    </xf>
    <xf numFmtId="0" fontId="0" fillId="0" borderId="38" xfId="0" applyBorder="1" applyAlignment="1">
      <alignment horizontal="center" vertical="center"/>
    </xf>
    <xf numFmtId="0" fontId="3" fillId="0" borderId="53" xfId="1" applyFont="1" applyBorder="1" applyAlignment="1">
      <alignment horizontal="center" vertical="center"/>
    </xf>
    <xf numFmtId="0" fontId="3" fillId="0" borderId="40" xfId="1" applyFont="1" applyBorder="1" applyAlignment="1">
      <alignment horizontal="center" vertical="center"/>
    </xf>
    <xf numFmtId="0" fontId="0" fillId="0" borderId="43" xfId="0" applyBorder="1" applyAlignment="1">
      <alignment horizontal="center" vertical="center"/>
    </xf>
    <xf numFmtId="49" fontId="21" fillId="0" borderId="0" xfId="1" applyNumberFormat="1"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95250</xdr:colOff>
      <xdr:row>0</xdr:row>
      <xdr:rowOff>95250</xdr:rowOff>
    </xdr:from>
    <xdr:to>
      <xdr:col>25</xdr:col>
      <xdr:colOff>137227</xdr:colOff>
      <xdr:row>5</xdr:row>
      <xdr:rowOff>152400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0620375" y="95250"/>
          <a:ext cx="15167677" cy="1266825"/>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t>＜シートの構成＞</a:t>
          </a:r>
          <a:endParaRPr kumimoji="1" lang="en-US" altLang="ja-JP" sz="1400" b="1"/>
        </a:p>
        <a:p>
          <a:pPr algn="l"/>
          <a:r>
            <a:rPr kumimoji="1" lang="ja-JP" altLang="en-US" sz="1400" b="1"/>
            <a:t>「</a:t>
          </a:r>
          <a:r>
            <a:rPr kumimoji="1" lang="en-US" altLang="ja-JP" sz="1400" b="1"/>
            <a:t>1_</a:t>
          </a:r>
          <a:r>
            <a:rPr kumimoji="1" lang="ja-JP" altLang="en-US" sz="1400" b="1"/>
            <a:t>入力シート」：住宅に使用した木材の情報入力をするシート</a:t>
          </a:r>
          <a:endParaRPr kumimoji="1" lang="en-US" altLang="ja-JP" sz="1400" b="1"/>
        </a:p>
        <a:p>
          <a:pPr algn="l"/>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en-US" sz="1400" b="1">
              <a:solidFill>
                <a:schemeClr val="dk1"/>
              </a:solidFill>
              <a:effectLst/>
              <a:latin typeface="+mn-lt"/>
              <a:ea typeface="+mn-ea"/>
              <a:cs typeface="+mn-cs"/>
            </a:rPr>
            <a:t>入力シート（記入</a:t>
          </a:r>
          <a:r>
            <a:rPr kumimoji="1" lang="ja-JP" altLang="ja-JP" sz="1400" b="1">
              <a:solidFill>
                <a:schemeClr val="dk1"/>
              </a:solidFill>
              <a:effectLst/>
              <a:latin typeface="+mn-lt"/>
              <a:ea typeface="+mn-ea"/>
              <a:cs typeface="+mn-cs"/>
            </a:rPr>
            <a:t>例</a:t>
          </a:r>
          <a:r>
            <a:rPr kumimoji="1" lang="ja-JP" altLang="en-US"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ja-JP" sz="1400" b="1">
              <a:solidFill>
                <a:schemeClr val="dk1"/>
              </a:solidFill>
              <a:effectLst/>
              <a:latin typeface="+mn-lt"/>
              <a:ea typeface="+mn-ea"/>
              <a:cs typeface="+mn-cs"/>
            </a:rPr>
            <a:t>入力シート」の入力例があるシート　</a:t>
          </a:r>
          <a:r>
            <a:rPr kumimoji="1" lang="ja-JP" altLang="en-US" sz="1400" b="1"/>
            <a:t>　　　　</a:t>
          </a:r>
          <a:endParaRPr kumimoji="1" lang="en-US" altLang="ja-JP" sz="1400" b="1"/>
        </a:p>
        <a:p>
          <a:pPr algn="l"/>
          <a:r>
            <a:rPr kumimoji="1" lang="ja-JP" altLang="en-US" sz="1400" b="1"/>
            <a:t>「</a:t>
          </a:r>
          <a:r>
            <a:rPr kumimoji="1" lang="en-US" altLang="ja-JP" sz="1400" b="1"/>
            <a:t>2_</a:t>
          </a:r>
          <a:r>
            <a:rPr kumimoji="1" lang="ja-JP" altLang="en-US" sz="1400" b="1"/>
            <a:t>出力シート」：国産木材活用住宅ラベルのレベル等の算定結果を表示するシート　　　　　</a:t>
          </a:r>
          <a:endParaRPr kumimoji="1" lang="en-US" altLang="ja-JP" sz="1400" b="1"/>
        </a:p>
        <a:p>
          <a:pPr algn="l"/>
          <a:r>
            <a:rPr kumimoji="1" lang="ja-JP" altLang="en-US" sz="1400" b="1"/>
            <a:t>「</a:t>
          </a:r>
          <a:r>
            <a:rPr kumimoji="1" lang="en-US" altLang="ja-JP" sz="1400" b="1"/>
            <a:t>3_</a:t>
          </a:r>
          <a:r>
            <a:rPr kumimoji="1" lang="ja-JP" altLang="en-US" sz="1400" b="1"/>
            <a:t>各種係数値」：国産木材と外国産木材から構成される混合製品に係る国産木材使用量やスギの使用量の自動表示を行うために必要なデータシート</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127454</xdr:colOff>
      <xdr:row>15</xdr:row>
      <xdr:rowOff>312510</xdr:rowOff>
    </xdr:from>
    <xdr:to>
      <xdr:col>21</xdr:col>
      <xdr:colOff>328840</xdr:colOff>
      <xdr:row>17</xdr:row>
      <xdr:rowOff>38553</xdr:rowOff>
    </xdr:to>
    <xdr:sp macro="" textlink="">
      <xdr:nvSpPr>
        <xdr:cNvPr id="2" name="吹き出し: 四角形 6">
          <a:extLst>
            <a:ext uri="{FF2B5EF4-FFF2-40B4-BE49-F238E27FC236}">
              <a16:creationId xmlns:a16="http://schemas.microsoft.com/office/drawing/2014/main" id="{00000000-0008-0000-0100-000002000000}"/>
            </a:ext>
          </a:extLst>
        </xdr:cNvPr>
        <xdr:cNvSpPr/>
      </xdr:nvSpPr>
      <xdr:spPr>
        <a:xfrm>
          <a:off x="16807543" y="4666796"/>
          <a:ext cx="5406118" cy="406400"/>
        </a:xfrm>
        <a:prstGeom prst="wedgeRectCallout">
          <a:avLst>
            <a:gd name="adj1" fmla="val -51641"/>
            <a:gd name="adj2" fmla="val -10393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１つの製品に複数の国産樹種が入る場合は、行を二つ活用するなどして入力できます。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6</xdr:col>
      <xdr:colOff>932091</xdr:colOff>
      <xdr:row>18</xdr:row>
      <xdr:rowOff>251279</xdr:rowOff>
    </xdr:from>
    <xdr:to>
      <xdr:col>13</xdr:col>
      <xdr:colOff>487590</xdr:colOff>
      <xdr:row>20</xdr:row>
      <xdr:rowOff>232228</xdr:rowOff>
    </xdr:to>
    <xdr:sp macro="" textlink="">
      <xdr:nvSpPr>
        <xdr:cNvPr id="4" name="吹き出し: 四角形 8">
          <a:extLst>
            <a:ext uri="{FF2B5EF4-FFF2-40B4-BE49-F238E27FC236}">
              <a16:creationId xmlns:a16="http://schemas.microsoft.com/office/drawing/2014/main" id="{00000000-0008-0000-0100-000004000000}"/>
            </a:ext>
          </a:extLst>
        </xdr:cNvPr>
        <xdr:cNvSpPr/>
      </xdr:nvSpPr>
      <xdr:spPr>
        <a:xfrm>
          <a:off x="11386912" y="5626100"/>
          <a:ext cx="5134428" cy="661307"/>
        </a:xfrm>
        <a:prstGeom prst="wedgeRectCallout">
          <a:avLst>
            <a:gd name="adj1" fmla="val 57620"/>
            <a:gd name="adj2" fmla="val -4682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１つの製品に国産材と外国産木材が混合し構成される樹種の割合がわかる場合は、製品情報等から、国産材の割合を調べて、量を按分して入力できます。</a:t>
          </a:r>
        </a:p>
      </xdr:txBody>
    </xdr:sp>
    <xdr:clientData/>
  </xdr:twoCellAnchor>
  <xdr:twoCellAnchor>
    <xdr:from>
      <xdr:col>22</xdr:col>
      <xdr:colOff>868137</xdr:colOff>
      <xdr:row>15</xdr:row>
      <xdr:rowOff>234949</xdr:rowOff>
    </xdr:from>
    <xdr:to>
      <xdr:col>29</xdr:col>
      <xdr:colOff>566965</xdr:colOff>
      <xdr:row>18</xdr:row>
      <xdr:rowOff>18596</xdr:rowOff>
    </xdr:to>
    <xdr:sp macro="" textlink="">
      <xdr:nvSpPr>
        <xdr:cNvPr id="5" name="吹き出し: 四角形 8">
          <a:extLst>
            <a:ext uri="{FF2B5EF4-FFF2-40B4-BE49-F238E27FC236}">
              <a16:creationId xmlns:a16="http://schemas.microsoft.com/office/drawing/2014/main" id="{00000000-0008-0000-0100-000005000000}"/>
            </a:ext>
          </a:extLst>
        </xdr:cNvPr>
        <xdr:cNvSpPr/>
      </xdr:nvSpPr>
      <xdr:spPr>
        <a:xfrm>
          <a:off x="23943583" y="4589235"/>
          <a:ext cx="5425168" cy="804182"/>
        </a:xfrm>
        <a:prstGeom prst="wedgeRectCallout">
          <a:avLst>
            <a:gd name="adj1" fmla="val -47880"/>
            <a:gd name="adj2" fmla="val 9839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木材と外国産木材が混合し構成される樹種の割合がわからない場合は、製品情報等から分かる範囲でプルダウンで国産木材の樹種名を入力（樹種がわからない場合やプルダウンメニューに選択肢が無い場合はプルダウンで「樹種不明」を選択して入力）できます。</a:t>
          </a:r>
        </a:p>
      </xdr:txBody>
    </xdr:sp>
    <xdr:clientData/>
  </xdr:twoCellAnchor>
  <xdr:twoCellAnchor>
    <xdr:from>
      <xdr:col>17</xdr:col>
      <xdr:colOff>176893</xdr:colOff>
      <xdr:row>51</xdr:row>
      <xdr:rowOff>34018</xdr:rowOff>
    </xdr:from>
    <xdr:to>
      <xdr:col>31</xdr:col>
      <xdr:colOff>68035</xdr:colOff>
      <xdr:row>52</xdr:row>
      <xdr:rowOff>238125</xdr:rowOff>
    </xdr:to>
    <xdr:sp macro="" textlink="">
      <xdr:nvSpPr>
        <xdr:cNvPr id="6" name="吹き出し: 四角形 8">
          <a:extLst>
            <a:ext uri="{FF2B5EF4-FFF2-40B4-BE49-F238E27FC236}">
              <a16:creationId xmlns:a16="http://schemas.microsoft.com/office/drawing/2014/main" id="{00000000-0008-0000-0100-000006000000}"/>
            </a:ext>
          </a:extLst>
        </xdr:cNvPr>
        <xdr:cNvSpPr/>
      </xdr:nvSpPr>
      <xdr:spPr>
        <a:xfrm>
          <a:off x="19385643" y="16634732"/>
          <a:ext cx="10799535" cy="544286"/>
        </a:xfrm>
        <a:prstGeom prst="wedgeRectCallout">
          <a:avLst>
            <a:gd name="adj1" fmla="val -2871"/>
            <a:gd name="adj2" fmla="val 2112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木材と外国産木材が混合し樹種が不明な場合や構成割合がわからない場合は、製品情報等から分かる範囲でプルダウンで国産木材の樹種名を入力することで、木材統計（農林水産省）からの製材・合板区分による国産木材率やスギ・ヒノキの換算比率から国産木材やスギ・ヒノキの使用量が自動的に算出されます。</a:t>
          </a:r>
        </a:p>
      </xdr:txBody>
    </xdr:sp>
    <xdr:clientData/>
  </xdr:twoCellAnchor>
  <xdr:twoCellAnchor>
    <xdr:from>
      <xdr:col>4</xdr:col>
      <xdr:colOff>1780270</xdr:colOff>
      <xdr:row>25</xdr:row>
      <xdr:rowOff>192770</xdr:rowOff>
    </xdr:from>
    <xdr:to>
      <xdr:col>6</xdr:col>
      <xdr:colOff>1369788</xdr:colOff>
      <xdr:row>27</xdr:row>
      <xdr:rowOff>173719</xdr:rowOff>
    </xdr:to>
    <xdr:sp macro="" textlink="">
      <xdr:nvSpPr>
        <xdr:cNvPr id="7" name="吹き出し: 四角形 8">
          <a:extLst>
            <a:ext uri="{FF2B5EF4-FFF2-40B4-BE49-F238E27FC236}">
              <a16:creationId xmlns:a16="http://schemas.microsoft.com/office/drawing/2014/main" id="{00000000-0008-0000-0100-000007000000}"/>
            </a:ext>
          </a:extLst>
        </xdr:cNvPr>
        <xdr:cNvSpPr/>
      </xdr:nvSpPr>
      <xdr:spPr>
        <a:xfrm>
          <a:off x="6690181" y="7948841"/>
          <a:ext cx="5134428" cy="661307"/>
        </a:xfrm>
        <a:prstGeom prst="wedgeRectCallout">
          <a:avLst>
            <a:gd name="adj1" fmla="val -60976"/>
            <a:gd name="adj2" fmla="val -20628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壁、柱、土台、梁、小屋組、斜材等の構造材のほか、羽柄材や造作材も入力できます。</a:t>
          </a:r>
        </a:p>
      </xdr:txBody>
    </xdr:sp>
    <xdr:clientData/>
  </xdr:twoCellAnchor>
  <xdr:twoCellAnchor>
    <xdr:from>
      <xdr:col>6</xdr:col>
      <xdr:colOff>79375</xdr:colOff>
      <xdr:row>0</xdr:row>
      <xdr:rowOff>181429</xdr:rowOff>
    </xdr:from>
    <xdr:to>
      <xdr:col>25</xdr:col>
      <xdr:colOff>97766</xdr:colOff>
      <xdr:row>5</xdr:row>
      <xdr:rowOff>223611</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0534196" y="181429"/>
          <a:ext cx="15167677" cy="1266825"/>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t>＜シートの構成＞</a:t>
          </a:r>
          <a:endParaRPr kumimoji="1" lang="en-US" altLang="ja-JP" sz="1400" b="1"/>
        </a:p>
        <a:p>
          <a:pPr algn="l"/>
          <a:r>
            <a:rPr kumimoji="1" lang="ja-JP" altLang="en-US" sz="1400" b="1"/>
            <a:t>「</a:t>
          </a:r>
          <a:r>
            <a:rPr kumimoji="1" lang="en-US" altLang="ja-JP" sz="1400" b="1"/>
            <a:t>1_</a:t>
          </a:r>
          <a:r>
            <a:rPr kumimoji="1" lang="ja-JP" altLang="en-US" sz="1400" b="1"/>
            <a:t>入力シート」：住宅に使用した木材の情報入力をするシート</a:t>
          </a:r>
          <a:endParaRPr kumimoji="1" lang="en-US" altLang="ja-JP" sz="1400" b="1"/>
        </a:p>
        <a:p>
          <a:pPr algn="l"/>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en-US" sz="1400" b="1">
              <a:solidFill>
                <a:schemeClr val="dk1"/>
              </a:solidFill>
              <a:effectLst/>
              <a:latin typeface="+mn-lt"/>
              <a:ea typeface="+mn-ea"/>
              <a:cs typeface="+mn-cs"/>
            </a:rPr>
            <a:t>入力シート（記入</a:t>
          </a:r>
          <a:r>
            <a:rPr kumimoji="1" lang="ja-JP" altLang="ja-JP" sz="1400" b="1">
              <a:solidFill>
                <a:schemeClr val="dk1"/>
              </a:solidFill>
              <a:effectLst/>
              <a:latin typeface="+mn-lt"/>
              <a:ea typeface="+mn-ea"/>
              <a:cs typeface="+mn-cs"/>
            </a:rPr>
            <a:t>例</a:t>
          </a:r>
          <a:r>
            <a:rPr kumimoji="1" lang="ja-JP" altLang="en-US"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ja-JP" sz="1400" b="1">
              <a:solidFill>
                <a:schemeClr val="dk1"/>
              </a:solidFill>
              <a:effectLst/>
              <a:latin typeface="+mn-lt"/>
              <a:ea typeface="+mn-ea"/>
              <a:cs typeface="+mn-cs"/>
            </a:rPr>
            <a:t>入力シート」の入力例があるシート　</a:t>
          </a:r>
          <a:r>
            <a:rPr kumimoji="1" lang="ja-JP" altLang="en-US" sz="1400" b="1"/>
            <a:t>　　　　</a:t>
          </a:r>
          <a:endParaRPr kumimoji="1" lang="en-US" altLang="ja-JP" sz="1400" b="1"/>
        </a:p>
        <a:p>
          <a:pPr algn="l"/>
          <a:r>
            <a:rPr kumimoji="1" lang="ja-JP" altLang="en-US" sz="1400" b="1"/>
            <a:t>「</a:t>
          </a:r>
          <a:r>
            <a:rPr kumimoji="1" lang="en-US" altLang="ja-JP" sz="1400" b="1"/>
            <a:t>2_</a:t>
          </a:r>
          <a:r>
            <a:rPr kumimoji="1" lang="ja-JP" altLang="en-US" sz="1400" b="1"/>
            <a:t>出力シート」：国産木材活用住宅ラベルのレベル等の算定結果を表示するシート　　　　　</a:t>
          </a:r>
          <a:endParaRPr kumimoji="1" lang="en-US" altLang="ja-JP" sz="1400" b="1"/>
        </a:p>
        <a:p>
          <a:pPr algn="l"/>
          <a:r>
            <a:rPr kumimoji="1" lang="ja-JP" altLang="en-US" sz="1400" b="1"/>
            <a:t>「</a:t>
          </a:r>
          <a:r>
            <a:rPr kumimoji="1" lang="en-US" altLang="ja-JP" sz="1400" b="1"/>
            <a:t>3_</a:t>
          </a:r>
          <a:r>
            <a:rPr kumimoji="1" lang="ja-JP" altLang="en-US" sz="1400" b="1"/>
            <a:t>各種係数値」：国産木材と外国産木材から構成される混合製品に係る国産木材使用量やスギの使用量の自動表示を行うために必要なデータシート</a:t>
          </a:r>
          <a:endParaRPr kumimoji="1" lang="en-US" altLang="ja-JP" sz="1400" b="1"/>
        </a:p>
      </xdr:txBody>
    </xdr:sp>
    <xdr:clientData/>
  </xdr:twoCellAnchor>
  <xdr:twoCellAnchor>
    <xdr:from>
      <xdr:col>2</xdr:col>
      <xdr:colOff>22679</xdr:colOff>
      <xdr:row>26</xdr:row>
      <xdr:rowOff>124731</xdr:rowOff>
    </xdr:from>
    <xdr:to>
      <xdr:col>4</xdr:col>
      <xdr:colOff>1108982</xdr:colOff>
      <xdr:row>27</xdr:row>
      <xdr:rowOff>158749</xdr:rowOff>
    </xdr:to>
    <xdr:sp macro="" textlink="">
      <xdr:nvSpPr>
        <xdr:cNvPr id="3" name="吹き出し: 四角形 8">
          <a:extLst>
            <a:ext uri="{FF2B5EF4-FFF2-40B4-BE49-F238E27FC236}">
              <a16:creationId xmlns:a16="http://schemas.microsoft.com/office/drawing/2014/main" id="{1975A12A-97F2-4535-9FD0-C4B3E8E726D2}"/>
            </a:ext>
          </a:extLst>
        </xdr:cNvPr>
        <xdr:cNvSpPr/>
      </xdr:nvSpPr>
      <xdr:spPr>
        <a:xfrm>
          <a:off x="884465" y="8220981"/>
          <a:ext cx="5134428" cy="374197"/>
        </a:xfrm>
        <a:prstGeom prst="wedgeRectCallout">
          <a:avLst>
            <a:gd name="adj1" fmla="val 32443"/>
            <a:gd name="adj2" fmla="val -19025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外構部（木の塀、門、ウッドデッキ等）に用いられた木材も入力できます。</a:t>
          </a:r>
        </a:p>
      </xdr:txBody>
    </xdr:sp>
    <xdr:clientData/>
  </xdr:twoCellAnchor>
  <xdr:twoCellAnchor>
    <xdr:from>
      <xdr:col>1</xdr:col>
      <xdr:colOff>124733</xdr:colOff>
      <xdr:row>8</xdr:row>
      <xdr:rowOff>34019</xdr:rowOff>
    </xdr:from>
    <xdr:to>
      <xdr:col>4</xdr:col>
      <xdr:colOff>825500</xdr:colOff>
      <xdr:row>10</xdr:row>
      <xdr:rowOff>0</xdr:rowOff>
    </xdr:to>
    <xdr:sp macro="" textlink="">
      <xdr:nvSpPr>
        <xdr:cNvPr id="10" name="吹き出し: 四角形 8">
          <a:extLst>
            <a:ext uri="{FF2B5EF4-FFF2-40B4-BE49-F238E27FC236}">
              <a16:creationId xmlns:a16="http://schemas.microsoft.com/office/drawing/2014/main" id="{1D359D26-E1ED-4D9F-813F-778085B949C8}"/>
            </a:ext>
          </a:extLst>
        </xdr:cNvPr>
        <xdr:cNvSpPr/>
      </xdr:nvSpPr>
      <xdr:spPr>
        <a:xfrm>
          <a:off x="600983" y="1973037"/>
          <a:ext cx="5134428" cy="510267"/>
        </a:xfrm>
        <a:prstGeom prst="wedgeRectCallout">
          <a:avLst>
            <a:gd name="adj1" fmla="val 24713"/>
            <a:gd name="adj2" fmla="val -1524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外構部（木の塀、門、ウッドデッキ等）に用いられた木材を算入する際には、外構部の水平投影面積を加算して下さい。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419100</xdr:colOff>
      <xdr:row>17</xdr:row>
      <xdr:rowOff>304799</xdr:rowOff>
    </xdr:from>
    <xdr:to>
      <xdr:col>3</xdr:col>
      <xdr:colOff>447675</xdr:colOff>
      <xdr:row>19</xdr:row>
      <xdr:rowOff>85724</xdr:rowOff>
    </xdr:to>
    <xdr:sp macro="" textlink="">
      <xdr:nvSpPr>
        <xdr:cNvPr id="2" name="吹き出し: 四角形 6">
          <a:extLst>
            <a:ext uri="{FF2B5EF4-FFF2-40B4-BE49-F238E27FC236}">
              <a16:creationId xmlns:a16="http://schemas.microsoft.com/office/drawing/2014/main" id="{00000000-0008-0000-0300-000002000000}"/>
            </a:ext>
          </a:extLst>
        </xdr:cNvPr>
        <xdr:cNvSpPr/>
      </xdr:nvSpPr>
      <xdr:spPr>
        <a:xfrm>
          <a:off x="419100" y="6334124"/>
          <a:ext cx="3905250" cy="333375"/>
        </a:xfrm>
        <a:prstGeom prst="wedgeRectCallout">
          <a:avLst>
            <a:gd name="adj1" fmla="val 40253"/>
            <a:gd name="adj2" fmla="val -28205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ラベル３、２の場合にキャッチフレーズを入力できます。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7</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建築物に利用した木材に係る炭素貯蔵量の算定シート</a:t>
          </a:r>
        </a:p>
      </xdr:txBody>
    </xdr:sp>
    <xdr:clientData/>
  </xdr:twoCellAnchor>
  <xdr:twoCellAnchor>
    <xdr:from>
      <xdr:col>7</xdr:col>
      <xdr:colOff>770822</xdr:colOff>
      <xdr:row>0</xdr:row>
      <xdr:rowOff>0</xdr:rowOff>
    </xdr:from>
    <xdr:to>
      <xdr:col>15</xdr:col>
      <xdr:colOff>1460500</xdr:colOff>
      <xdr:row>5</xdr:row>
      <xdr:rowOff>103909</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9756072" y="0"/>
          <a:ext cx="13786553" cy="1691409"/>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10_</a:t>
          </a:r>
          <a:r>
            <a:rPr kumimoji="1" lang="ja-JP" altLang="en-US" sz="1800" b="1"/>
            <a:t>炭素貯蔵量算定入力シート」：国産木材活用住宅ラベル算定シートの「</a:t>
          </a:r>
          <a:r>
            <a:rPr kumimoji="1" lang="en-US" altLang="ja-JP" sz="1800" b="1"/>
            <a:t>1_</a:t>
          </a:r>
          <a:r>
            <a:rPr kumimoji="1" lang="ja-JP" altLang="en-US" sz="1800" b="1"/>
            <a:t>入力シート」に入力した混合製品のほか、外国産木材の情報を追加入力をするシート</a:t>
          </a:r>
          <a:endParaRPr kumimoji="1" lang="en-US" altLang="ja-JP" sz="1800" b="1"/>
        </a:p>
        <a:p>
          <a:pPr algn="l"/>
          <a:r>
            <a:rPr kumimoji="1" lang="ja-JP" altLang="ja-JP" sz="1800" b="1">
              <a:solidFill>
                <a:schemeClr val="dk1"/>
              </a:solidFill>
              <a:effectLst/>
              <a:latin typeface="+mn-lt"/>
              <a:ea typeface="+mn-ea"/>
              <a:cs typeface="+mn-cs"/>
            </a:rPr>
            <a:t>「</a:t>
          </a:r>
          <a:r>
            <a:rPr kumimoji="1" lang="en-US" altLang="ja-JP" sz="1800" b="1">
              <a:solidFill>
                <a:schemeClr val="dk1"/>
              </a:solidFill>
              <a:effectLst/>
              <a:latin typeface="+mn-lt"/>
              <a:ea typeface="+mn-ea"/>
              <a:cs typeface="+mn-cs"/>
            </a:rPr>
            <a:t>11_</a:t>
          </a:r>
          <a:r>
            <a:rPr kumimoji="1" lang="ja-JP" altLang="en-US" sz="1800" b="1">
              <a:solidFill>
                <a:schemeClr val="dk1"/>
              </a:solidFill>
              <a:effectLst/>
              <a:latin typeface="+mn-lt"/>
              <a:ea typeface="+mn-ea"/>
              <a:cs typeface="+mn-cs"/>
            </a:rPr>
            <a:t>炭素貯蔵量算定</a:t>
          </a:r>
          <a:r>
            <a:rPr kumimoji="1" lang="ja-JP" altLang="ja-JP" sz="1800" b="1">
              <a:solidFill>
                <a:schemeClr val="dk1"/>
              </a:solidFill>
              <a:effectLst/>
              <a:latin typeface="+mn-lt"/>
              <a:ea typeface="+mn-ea"/>
              <a:cs typeface="+mn-cs"/>
            </a:rPr>
            <a:t>入力例」：「</a:t>
          </a:r>
          <a:r>
            <a:rPr kumimoji="1" lang="en-US" altLang="ja-JP" sz="1800" b="1">
              <a:solidFill>
                <a:schemeClr val="dk1"/>
              </a:solidFill>
              <a:effectLst/>
              <a:latin typeface="+mn-lt"/>
              <a:ea typeface="+mn-ea"/>
              <a:cs typeface="+mn-cs"/>
            </a:rPr>
            <a:t>10_</a:t>
          </a:r>
          <a:r>
            <a:rPr kumimoji="1" lang="ja-JP" altLang="ja-JP" sz="1800" b="1">
              <a:solidFill>
                <a:schemeClr val="dk1"/>
              </a:solidFill>
              <a:effectLst/>
              <a:latin typeface="+mn-lt"/>
              <a:ea typeface="+mn-ea"/>
              <a:cs typeface="+mn-cs"/>
            </a:rPr>
            <a:t>炭素貯蔵量算定入力シート」の入力例があるシート　</a:t>
          </a:r>
          <a:r>
            <a:rPr kumimoji="1" lang="ja-JP" altLang="en-US" sz="1800" b="1"/>
            <a:t>　　　　</a:t>
          </a:r>
          <a:endParaRPr kumimoji="1" lang="en-US" altLang="ja-JP" sz="1800" b="1"/>
        </a:p>
        <a:p>
          <a:pPr algn="l"/>
          <a:r>
            <a:rPr kumimoji="1" lang="ja-JP" altLang="en-US" sz="1800" b="1"/>
            <a:t>「</a:t>
          </a:r>
          <a:r>
            <a:rPr kumimoji="1" lang="en-US" altLang="ja-JP" sz="1800" b="1"/>
            <a:t>12_</a:t>
          </a:r>
          <a:r>
            <a:rPr kumimoji="1" lang="ja-JP" altLang="en-US" sz="1800" b="1"/>
            <a:t>炭素貯蔵量算定出力シート」：炭素貯蔵量等の算定結果を表示するシート　　　　　</a:t>
          </a:r>
          <a:endParaRPr kumimoji="1" lang="en-US" altLang="ja-JP" sz="1800" b="1"/>
        </a:p>
        <a:p>
          <a:pPr algn="l"/>
          <a:r>
            <a:rPr kumimoji="1" lang="ja-JP" altLang="en-US" sz="1800" b="1"/>
            <a:t>「</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95250</xdr:colOff>
      <xdr:row>5</xdr:row>
      <xdr:rowOff>226217</xdr:rowOff>
    </xdr:from>
    <xdr:to>
      <xdr:col>12</xdr:col>
      <xdr:colOff>1826760</xdr:colOff>
      <xdr:row>15</xdr:row>
      <xdr:rowOff>40821</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312964" y="1791038"/>
          <a:ext cx="18400260" cy="29442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○この入力シートは、林野庁の「建築物に利用した木材に係る炭素貯蔵量の表示に関するガイドライン</a:t>
          </a:r>
          <a:r>
            <a:rPr kumimoji="1" lang="ja-JP" altLang="ja-JP" sz="1800" b="1">
              <a:solidFill>
                <a:schemeClr val="dk1"/>
              </a:solidFill>
              <a:effectLst/>
              <a:latin typeface="+mn-lt"/>
              <a:ea typeface="+mn-ea"/>
              <a:cs typeface="+mn-cs"/>
            </a:rPr>
            <a:t>」（以下、「ガイドライン」という。）</a:t>
          </a:r>
          <a:r>
            <a:rPr kumimoji="1" lang="ja-JP" altLang="en-US" sz="1800" b="1"/>
            <a:t>に示された「炭素貯蔵量計算シート」をもとに、国産木材活用住宅ラベル協議会にて国産木材活用住宅ラベル用の算定シートとして</a:t>
          </a:r>
          <a:r>
            <a:rPr kumimoji="1" lang="ja-JP" altLang="en-US" sz="1800" b="1">
              <a:solidFill>
                <a:schemeClr val="dk1"/>
              </a:solidFill>
              <a:effectLst/>
              <a:latin typeface="+mn-lt"/>
              <a:ea typeface="+mn-ea"/>
              <a:cs typeface="+mn-cs"/>
            </a:rPr>
            <a:t>作成したものです。</a:t>
          </a:r>
          <a:r>
            <a:rPr kumimoji="1" lang="ja-JP" altLang="ja-JP" sz="1800" b="1">
              <a:solidFill>
                <a:schemeClr val="dk1"/>
              </a:solidFill>
              <a:effectLst/>
              <a:latin typeface="+mn-lt"/>
              <a:ea typeface="+mn-ea"/>
              <a:cs typeface="+mn-cs"/>
            </a:rPr>
            <a:t>国産木材活用住宅ラベル算定シート</a:t>
          </a:r>
          <a:r>
            <a:rPr kumimoji="1" lang="ja-JP" altLang="en-US" sz="1800" b="1">
              <a:solidFill>
                <a:schemeClr val="dk1"/>
              </a:solidFill>
              <a:effectLst/>
              <a:latin typeface="+mn-lt"/>
              <a:ea typeface="+mn-ea"/>
              <a:cs typeface="+mn-cs"/>
            </a:rPr>
            <a:t>の「</a:t>
          </a:r>
          <a:r>
            <a:rPr kumimoji="1" lang="en-US" altLang="ja-JP" sz="1800" b="1">
              <a:solidFill>
                <a:schemeClr val="dk1"/>
              </a:solidFill>
              <a:effectLst/>
              <a:latin typeface="+mn-lt"/>
              <a:ea typeface="+mn-ea"/>
              <a:cs typeface="+mn-cs"/>
            </a:rPr>
            <a:t>1_</a:t>
          </a:r>
          <a:r>
            <a:rPr kumimoji="1" lang="ja-JP" altLang="en-US" sz="1800" b="1">
              <a:solidFill>
                <a:schemeClr val="dk1"/>
              </a:solidFill>
              <a:effectLst/>
              <a:latin typeface="+mn-lt"/>
              <a:ea typeface="+mn-ea"/>
              <a:cs typeface="+mn-cs"/>
            </a:rPr>
            <a:t>入力シート」</a:t>
          </a:r>
          <a:r>
            <a:rPr kumimoji="1" lang="ja-JP" altLang="ja-JP" sz="1800" b="1">
              <a:solidFill>
                <a:schemeClr val="dk1"/>
              </a:solidFill>
              <a:effectLst/>
              <a:latin typeface="+mn-lt"/>
              <a:ea typeface="+mn-ea"/>
              <a:cs typeface="+mn-cs"/>
            </a:rPr>
            <a:t>に入力された情報に、国産材とその他の木材から構成される複合製品の情報を追加入力することにより</a:t>
          </a:r>
          <a:r>
            <a:rPr kumimoji="1" lang="ja-JP" altLang="en-US" sz="1800" b="1">
              <a:solidFill>
                <a:schemeClr val="dk1"/>
              </a:solidFill>
              <a:effectLst/>
              <a:latin typeface="+mn-lt"/>
              <a:ea typeface="+mn-ea"/>
              <a:cs typeface="+mn-cs"/>
            </a:rPr>
            <a:t>、</a:t>
          </a:r>
          <a:r>
            <a:rPr kumimoji="1" lang="ja-JP" altLang="en-US" sz="1800" b="1"/>
            <a:t>炭素貯蔵量（</a:t>
          </a:r>
          <a:r>
            <a:rPr kumimoji="1" lang="en-US" altLang="ja-JP" sz="1800" b="1"/>
            <a:t>CO2</a:t>
          </a:r>
          <a:r>
            <a:rPr kumimoji="1" lang="ja-JP" altLang="en-US" sz="1800" b="1"/>
            <a:t>換算量）の算定を自動的に行うことができます。</a:t>
          </a:r>
          <a:endParaRPr kumimoji="1" lang="en-US" altLang="ja-JP" sz="1800" b="1"/>
        </a:p>
        <a:p>
          <a:pPr algn="l"/>
          <a:r>
            <a:rPr kumimoji="1" lang="ja-JP" altLang="en-US" sz="18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800" b="1"/>
        </a:p>
        <a:p>
          <a:pPr algn="l"/>
          <a:r>
            <a:rPr kumimoji="1" lang="ja-JP" altLang="en-US" sz="1800" b="1"/>
            <a:t>○他の文献等の値を用いる場合は、適宜セルに入力された数式を改変して利用できます。</a:t>
          </a:r>
          <a:endParaRPr kumimoji="1" lang="en-US" altLang="ja-JP" sz="1800" b="1"/>
        </a:p>
        <a:p>
          <a:pPr algn="l"/>
          <a:r>
            <a:rPr lang="ja-JP" altLang="en-US" sz="1800" b="1">
              <a:solidFill>
                <a:schemeClr val="dk1"/>
              </a:solidFill>
              <a:effectLst/>
              <a:latin typeface="+mn-lt"/>
              <a:ea typeface="+mn-ea"/>
              <a:cs typeface="+mn-cs"/>
            </a:rPr>
            <a:t>○</a:t>
          </a:r>
          <a:r>
            <a:rPr lang="ja-JP" altLang="ja-JP" sz="18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7</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3</xdr:col>
      <xdr:colOff>707572</xdr:colOff>
      <xdr:row>35</xdr:row>
      <xdr:rowOff>68035</xdr:rowOff>
    </xdr:from>
    <xdr:to>
      <xdr:col>6</xdr:col>
      <xdr:colOff>589796</xdr:colOff>
      <xdr:row>37</xdr:row>
      <xdr:rowOff>32656</xdr:rowOff>
    </xdr:to>
    <xdr:sp macro="" textlink="">
      <xdr:nvSpPr>
        <xdr:cNvPr id="6" name="吹き出し: 四角形 5">
          <a:extLst>
            <a:ext uri="{FF2B5EF4-FFF2-40B4-BE49-F238E27FC236}">
              <a16:creationId xmlns:a16="http://schemas.microsoft.com/office/drawing/2014/main" id="{00000000-0008-0000-0700-000006000000}"/>
            </a:ext>
          </a:extLst>
        </xdr:cNvPr>
        <xdr:cNvSpPr/>
      </xdr:nvSpPr>
      <xdr:spPr>
        <a:xfrm>
          <a:off x="1698172" y="12069535"/>
          <a:ext cx="6359224" cy="688521"/>
        </a:xfrm>
        <a:prstGeom prst="wedgeRectCallout">
          <a:avLst>
            <a:gd name="adj1" fmla="val 51291"/>
            <a:gd name="adj2" fmla="val -2923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1_</a:t>
          </a:r>
          <a:r>
            <a:rPr kumimoji="1" lang="ja-JP" altLang="en-US" sz="1100">
              <a:solidFill>
                <a:sysClr val="windowText" lastClr="000000"/>
              </a:solidFill>
            </a:rPr>
            <a:t>入力シート」に複数の樹種からなる「混合製品」として入力したものは、このシートでは樹種、利用量が反映されません。このような場合は、下欄の複合製品の入力シートに入力してください。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3</xdr:col>
      <xdr:colOff>27216</xdr:colOff>
      <xdr:row>51</xdr:row>
      <xdr:rowOff>81643</xdr:rowOff>
    </xdr:from>
    <xdr:to>
      <xdr:col>4</xdr:col>
      <xdr:colOff>231322</xdr:colOff>
      <xdr:row>52</xdr:row>
      <xdr:rowOff>258536</xdr:rowOff>
    </xdr:to>
    <xdr:sp macro="" textlink="">
      <xdr:nvSpPr>
        <xdr:cNvPr id="9" name="吹き出し: 四角形 8">
          <a:extLst>
            <a:ext uri="{FF2B5EF4-FFF2-40B4-BE49-F238E27FC236}">
              <a16:creationId xmlns:a16="http://schemas.microsoft.com/office/drawing/2014/main" id="{00000000-0008-0000-0700-000009000000}"/>
            </a:ext>
          </a:extLst>
        </xdr:cNvPr>
        <xdr:cNvSpPr/>
      </xdr:nvSpPr>
      <xdr:spPr>
        <a:xfrm>
          <a:off x="993323" y="16274143"/>
          <a:ext cx="2585356" cy="489857"/>
        </a:xfrm>
        <a:prstGeom prst="wedgeRectCallout">
          <a:avLst>
            <a:gd name="adj1" fmla="val -66324"/>
            <a:gd name="adj2" fmla="val 13658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混合製品の番号を転記して樹種毎に枝番を付けて下さい。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8</xdr:col>
      <xdr:colOff>1006930</xdr:colOff>
      <xdr:row>52</xdr:row>
      <xdr:rowOff>0</xdr:rowOff>
    </xdr:from>
    <xdr:to>
      <xdr:col>11</xdr:col>
      <xdr:colOff>122466</xdr:colOff>
      <xdr:row>53</xdr:row>
      <xdr:rowOff>165323</xdr:rowOff>
    </xdr:to>
    <xdr:sp macro="" textlink="">
      <xdr:nvSpPr>
        <xdr:cNvPr id="7" name="吹き出し: 四角形 6">
          <a:extLst>
            <a:ext uri="{FF2B5EF4-FFF2-40B4-BE49-F238E27FC236}">
              <a16:creationId xmlns:a16="http://schemas.microsoft.com/office/drawing/2014/main" id="{00000000-0008-0000-0700-000007000000}"/>
            </a:ext>
          </a:extLst>
        </xdr:cNvPr>
        <xdr:cNvSpPr/>
      </xdr:nvSpPr>
      <xdr:spPr>
        <a:xfrm>
          <a:off x="11603493" y="19672525"/>
          <a:ext cx="3830411" cy="542923"/>
        </a:xfrm>
        <a:prstGeom prst="wedgeRectCallout">
          <a:avLst>
            <a:gd name="adj1" fmla="val -55985"/>
            <a:gd name="adj2" fmla="val 19586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樹種が不明な「樹種不明」の木材は、「国産材以外（国産材・国産材以外の区分不明を含む）」の欄に入力してください。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122464</xdr:colOff>
      <xdr:row>28</xdr:row>
      <xdr:rowOff>23812</xdr:rowOff>
    </xdr:from>
    <xdr:to>
      <xdr:col>8</xdr:col>
      <xdr:colOff>163286</xdr:colOff>
      <xdr:row>56</xdr:row>
      <xdr:rowOff>95250</xdr:rowOff>
    </xdr:to>
    <xdr:sp macro="" textlink="">
      <xdr:nvSpPr>
        <xdr:cNvPr id="10" name="矢印: 左カーブ 9">
          <a:extLst>
            <a:ext uri="{FF2B5EF4-FFF2-40B4-BE49-F238E27FC236}">
              <a16:creationId xmlns:a16="http://schemas.microsoft.com/office/drawing/2014/main" id="{00000000-0008-0000-0700-00000A000000}"/>
            </a:ext>
          </a:extLst>
        </xdr:cNvPr>
        <xdr:cNvSpPr/>
      </xdr:nvSpPr>
      <xdr:spPr>
        <a:xfrm>
          <a:off x="9147402" y="8929687"/>
          <a:ext cx="1612447" cy="12001501"/>
        </a:xfrm>
        <a:prstGeom prst="curved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6</xdr:col>
      <xdr:colOff>1510393</xdr:colOff>
      <xdr:row>89</xdr:row>
      <xdr:rowOff>149679</xdr:rowOff>
    </xdr:from>
    <xdr:to>
      <xdr:col>11</xdr:col>
      <xdr:colOff>465364</xdr:colOff>
      <xdr:row>92</xdr:row>
      <xdr:rowOff>266700</xdr:rowOff>
    </xdr:to>
    <xdr:sp macro="" textlink="">
      <xdr:nvSpPr>
        <xdr:cNvPr id="11" name="吹き出し: 四角形 10">
          <a:extLst>
            <a:ext uri="{FF2B5EF4-FFF2-40B4-BE49-F238E27FC236}">
              <a16:creationId xmlns:a16="http://schemas.microsoft.com/office/drawing/2014/main" id="{00000000-0008-0000-0700-00000B000000}"/>
            </a:ext>
          </a:extLst>
        </xdr:cNvPr>
        <xdr:cNvSpPr/>
      </xdr:nvSpPr>
      <xdr:spPr>
        <a:xfrm>
          <a:off x="8977993" y="31410729"/>
          <a:ext cx="6860721" cy="1088571"/>
        </a:xfrm>
        <a:prstGeom prst="wedgeRectCallout">
          <a:avLst>
            <a:gd name="adj1" fmla="val -50642"/>
            <a:gd name="adj2" fmla="val -10008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炭素貯蔵量算定シートで算出される国産材の使用量については、樹種不明の木材は国産材以外（国産材・国産材以外の区分不明を含む）の欄に記入して算出することとされているため、「国産木材活用住宅ラベル表示ガイドライン」に基づき、</a:t>
          </a:r>
          <a:r>
            <a:rPr kumimoji="1" lang="ja-JP" altLang="ja-JP" sz="1100">
              <a:solidFill>
                <a:sysClr val="windowText" lastClr="000000"/>
              </a:solidFill>
              <a:effectLst/>
              <a:latin typeface="+mn-lt"/>
              <a:ea typeface="+mn-ea"/>
              <a:cs typeface="+mn-cs"/>
            </a:rPr>
            <a:t>木材統計（農林水産省）からの製材・合板区分による国産木材率</a:t>
          </a:r>
          <a:r>
            <a:rPr kumimoji="1" lang="ja-JP" altLang="en-US" sz="1100">
              <a:solidFill>
                <a:sysClr val="windowText" lastClr="000000"/>
              </a:solidFill>
              <a:effectLst/>
              <a:latin typeface="+mn-lt"/>
              <a:ea typeface="+mn-ea"/>
              <a:cs typeface="+mn-cs"/>
            </a:rPr>
            <a:t>を用いて算出された「</a:t>
          </a:r>
          <a:r>
            <a:rPr kumimoji="1" lang="en-US" altLang="ja-JP" sz="1100">
              <a:solidFill>
                <a:sysClr val="windowText" lastClr="000000"/>
              </a:solidFill>
            </a:rPr>
            <a:t>1_</a:t>
          </a:r>
          <a:r>
            <a:rPr kumimoji="1" lang="ja-JP" altLang="en-US" sz="1100">
              <a:solidFill>
                <a:sysClr val="windowText" lastClr="000000"/>
              </a:solidFill>
            </a:rPr>
            <a:t>入力シート」に示された国産木材の使用量の値とは異なります。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802822</xdr:colOff>
      <xdr:row>0</xdr:row>
      <xdr:rowOff>40821</xdr:rowOff>
    </xdr:from>
    <xdr:to>
      <xdr:col>15</xdr:col>
      <xdr:colOff>1401536</xdr:colOff>
      <xdr:row>5</xdr:row>
      <xdr:rowOff>127722</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9810751" y="40821"/>
          <a:ext cx="13743214" cy="1651722"/>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r>
            <a:rPr kumimoji="1" lang="ja-JP" altLang="en-US" sz="1800" b="1"/>
            <a:t>「</a:t>
          </a:r>
          <a:r>
            <a:rPr kumimoji="1" lang="en-US" altLang="ja-JP" sz="1800" b="1"/>
            <a:t>10_</a:t>
          </a:r>
          <a:r>
            <a:rPr kumimoji="1" lang="ja-JP" altLang="en-US" sz="1800" b="1"/>
            <a:t>炭素貯蔵量算定入力シート」：国産木材活用住宅ラベル算定シートの「</a:t>
          </a:r>
          <a:r>
            <a:rPr kumimoji="1" lang="en-US" altLang="ja-JP" sz="1800" b="1"/>
            <a:t>1_</a:t>
          </a:r>
          <a:r>
            <a:rPr kumimoji="1" lang="ja-JP" altLang="en-US" sz="1800" b="1"/>
            <a:t>入力シート」に入力した</a:t>
          </a:r>
          <a:r>
            <a:rPr kumimoji="1" lang="ja-JP" altLang="ja-JP" sz="1800" b="1">
              <a:solidFill>
                <a:schemeClr val="dk1"/>
              </a:solidFill>
              <a:effectLst/>
              <a:latin typeface="+mn-lt"/>
              <a:ea typeface="+mn-ea"/>
              <a:cs typeface="+mn-cs"/>
            </a:rPr>
            <a:t>混合製品のほか、外国産木材の情報を追加入力をするシート</a:t>
          </a:r>
          <a:endParaRPr lang="ja-JP" altLang="ja-JP" sz="1800">
            <a:effectLst/>
          </a:endParaRPr>
        </a:p>
        <a:p>
          <a:pPr algn="l"/>
          <a:r>
            <a:rPr kumimoji="1" lang="ja-JP" altLang="ja-JP" sz="1800" b="1">
              <a:solidFill>
                <a:schemeClr val="dk1"/>
              </a:solidFill>
              <a:effectLst/>
              <a:latin typeface="+mn-lt"/>
              <a:ea typeface="+mn-ea"/>
              <a:cs typeface="+mn-cs"/>
            </a:rPr>
            <a:t>「</a:t>
          </a:r>
          <a:r>
            <a:rPr kumimoji="1" lang="en-US" altLang="ja-JP" sz="1800" b="1">
              <a:solidFill>
                <a:schemeClr val="dk1"/>
              </a:solidFill>
              <a:effectLst/>
              <a:latin typeface="+mn-lt"/>
              <a:ea typeface="+mn-ea"/>
              <a:cs typeface="+mn-cs"/>
            </a:rPr>
            <a:t>11_</a:t>
          </a:r>
          <a:r>
            <a:rPr kumimoji="1" lang="ja-JP" altLang="en-US" sz="1800" b="1">
              <a:solidFill>
                <a:schemeClr val="dk1"/>
              </a:solidFill>
              <a:effectLst/>
              <a:latin typeface="+mn-lt"/>
              <a:ea typeface="+mn-ea"/>
              <a:cs typeface="+mn-cs"/>
            </a:rPr>
            <a:t>炭素貯蔵量算定</a:t>
          </a:r>
          <a:r>
            <a:rPr kumimoji="1" lang="ja-JP" altLang="ja-JP" sz="1800" b="1">
              <a:solidFill>
                <a:schemeClr val="dk1"/>
              </a:solidFill>
              <a:effectLst/>
              <a:latin typeface="+mn-lt"/>
              <a:ea typeface="+mn-ea"/>
              <a:cs typeface="+mn-cs"/>
            </a:rPr>
            <a:t>入力例」：「</a:t>
          </a:r>
          <a:r>
            <a:rPr kumimoji="1" lang="en-US" altLang="ja-JP" sz="1800" b="1">
              <a:solidFill>
                <a:schemeClr val="dk1"/>
              </a:solidFill>
              <a:effectLst/>
              <a:latin typeface="+mn-lt"/>
              <a:ea typeface="+mn-ea"/>
              <a:cs typeface="+mn-cs"/>
            </a:rPr>
            <a:t>10_</a:t>
          </a:r>
          <a:r>
            <a:rPr kumimoji="1" lang="ja-JP" altLang="ja-JP" sz="1800" b="1">
              <a:solidFill>
                <a:schemeClr val="dk1"/>
              </a:solidFill>
              <a:effectLst/>
              <a:latin typeface="+mn-lt"/>
              <a:ea typeface="+mn-ea"/>
              <a:cs typeface="+mn-cs"/>
            </a:rPr>
            <a:t>炭素貯蔵量算定入力シート」の入力例があるシート　</a:t>
          </a:r>
          <a:r>
            <a:rPr kumimoji="1" lang="ja-JP" altLang="en-US" sz="1800" b="1"/>
            <a:t>　　　　</a:t>
          </a:r>
          <a:endParaRPr kumimoji="1" lang="en-US" altLang="ja-JP" sz="1800" b="1"/>
        </a:p>
        <a:p>
          <a:pPr algn="l"/>
          <a:r>
            <a:rPr kumimoji="1" lang="ja-JP" altLang="en-US" sz="1800" b="1"/>
            <a:t>「</a:t>
          </a:r>
          <a:r>
            <a:rPr kumimoji="1" lang="en-US" altLang="ja-JP" sz="1800" b="1"/>
            <a:t>12_</a:t>
          </a:r>
          <a:r>
            <a:rPr kumimoji="1" lang="ja-JP" altLang="en-US" sz="1800" b="1"/>
            <a:t>炭素貯蔵量算定出力シート」：炭素貯蔵量等の算定結果を表示するシート　　　　　</a:t>
          </a:r>
          <a:endParaRPr kumimoji="1" lang="en-US" altLang="ja-JP" sz="1800" b="1"/>
        </a:p>
        <a:p>
          <a:pPr algn="l"/>
          <a:r>
            <a:rPr kumimoji="1" lang="ja-JP" altLang="en-US" sz="1800" b="1"/>
            <a:t>「</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122464</xdr:colOff>
      <xdr:row>5</xdr:row>
      <xdr:rowOff>204106</xdr:rowOff>
    </xdr:from>
    <xdr:to>
      <xdr:col>12</xdr:col>
      <xdr:colOff>1782536</xdr:colOff>
      <xdr:row>14</xdr:row>
      <xdr:rowOff>190499</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351064" y="1823356"/>
          <a:ext cx="18385972" cy="29010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○この入力シートは、林野庁の「建築物に利用した木材に係る炭素貯蔵量の表示に関するガイドライン</a:t>
          </a:r>
          <a:r>
            <a:rPr kumimoji="1" lang="ja-JP" altLang="ja-JP" sz="1800" b="1">
              <a:solidFill>
                <a:schemeClr val="dk1"/>
              </a:solidFill>
              <a:effectLst/>
              <a:latin typeface="+mn-lt"/>
              <a:ea typeface="+mn-ea"/>
              <a:cs typeface="+mn-cs"/>
            </a:rPr>
            <a:t>」（以下、「ガイドライン」という。）</a:t>
          </a:r>
          <a:r>
            <a:rPr kumimoji="1" lang="ja-JP" altLang="en-US" sz="1800" b="1"/>
            <a:t>に示された「炭素貯蔵量計算シート」をもとに、国産木材活用住宅ラベル協議会にて国産木材活用住宅ラベル用の算定シートとして</a:t>
          </a:r>
          <a:r>
            <a:rPr kumimoji="1" lang="ja-JP" altLang="en-US" sz="1800" b="1">
              <a:solidFill>
                <a:schemeClr val="dk1"/>
              </a:solidFill>
              <a:effectLst/>
              <a:latin typeface="+mn-lt"/>
              <a:ea typeface="+mn-ea"/>
              <a:cs typeface="+mn-cs"/>
            </a:rPr>
            <a:t>作成したものです。</a:t>
          </a:r>
          <a:r>
            <a:rPr kumimoji="1" lang="ja-JP" altLang="ja-JP" sz="1800" b="1">
              <a:solidFill>
                <a:schemeClr val="dk1"/>
              </a:solidFill>
              <a:effectLst/>
              <a:latin typeface="+mn-lt"/>
              <a:ea typeface="+mn-ea"/>
              <a:cs typeface="+mn-cs"/>
            </a:rPr>
            <a:t>国産木材活用住宅ラベル算定シート</a:t>
          </a:r>
          <a:r>
            <a:rPr kumimoji="1" lang="ja-JP" altLang="en-US" sz="1800" b="1">
              <a:solidFill>
                <a:schemeClr val="dk1"/>
              </a:solidFill>
              <a:effectLst/>
              <a:latin typeface="+mn-lt"/>
              <a:ea typeface="+mn-ea"/>
              <a:cs typeface="+mn-cs"/>
            </a:rPr>
            <a:t>の「</a:t>
          </a:r>
          <a:r>
            <a:rPr kumimoji="1" lang="en-US" altLang="ja-JP" sz="1800" b="1">
              <a:solidFill>
                <a:schemeClr val="dk1"/>
              </a:solidFill>
              <a:effectLst/>
              <a:latin typeface="+mn-lt"/>
              <a:ea typeface="+mn-ea"/>
              <a:cs typeface="+mn-cs"/>
            </a:rPr>
            <a:t>1_</a:t>
          </a:r>
          <a:r>
            <a:rPr kumimoji="1" lang="ja-JP" altLang="en-US" sz="1800" b="1">
              <a:solidFill>
                <a:schemeClr val="dk1"/>
              </a:solidFill>
              <a:effectLst/>
              <a:latin typeface="+mn-lt"/>
              <a:ea typeface="+mn-ea"/>
              <a:cs typeface="+mn-cs"/>
            </a:rPr>
            <a:t>入力シート」</a:t>
          </a:r>
          <a:r>
            <a:rPr kumimoji="1" lang="ja-JP" altLang="ja-JP" sz="1800" b="1">
              <a:solidFill>
                <a:schemeClr val="dk1"/>
              </a:solidFill>
              <a:effectLst/>
              <a:latin typeface="+mn-lt"/>
              <a:ea typeface="+mn-ea"/>
              <a:cs typeface="+mn-cs"/>
            </a:rPr>
            <a:t>に入力された情報に、国産材とその他の木材から構成される複合製品の情報を追加入力することにより</a:t>
          </a:r>
          <a:r>
            <a:rPr kumimoji="1" lang="ja-JP" altLang="en-US" sz="1800" b="1">
              <a:solidFill>
                <a:schemeClr val="dk1"/>
              </a:solidFill>
              <a:effectLst/>
              <a:latin typeface="+mn-lt"/>
              <a:ea typeface="+mn-ea"/>
              <a:cs typeface="+mn-cs"/>
            </a:rPr>
            <a:t>、</a:t>
          </a:r>
          <a:r>
            <a:rPr kumimoji="1" lang="ja-JP" altLang="en-US" sz="1800" b="1"/>
            <a:t>炭素貯蔵量（</a:t>
          </a:r>
          <a:r>
            <a:rPr kumimoji="1" lang="en-US" altLang="ja-JP" sz="1800" b="1"/>
            <a:t>CO2</a:t>
          </a:r>
          <a:r>
            <a:rPr kumimoji="1" lang="ja-JP" altLang="en-US" sz="1800" b="1"/>
            <a:t>換算量）の算定を自動的に行うことができます。</a:t>
          </a:r>
          <a:endParaRPr kumimoji="1" lang="en-US" altLang="ja-JP" sz="1800" b="1"/>
        </a:p>
        <a:p>
          <a:pPr algn="l"/>
          <a:r>
            <a:rPr kumimoji="1" lang="ja-JP" altLang="en-US" sz="18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800" b="1"/>
        </a:p>
        <a:p>
          <a:pPr algn="l"/>
          <a:r>
            <a:rPr kumimoji="1" lang="ja-JP" altLang="en-US" sz="1800" b="1"/>
            <a:t>○他の文献等の値を用いる場合は、適宜セルに入力された数式を改変して利用できます。</a:t>
          </a:r>
          <a:endParaRPr kumimoji="1" lang="en-US" altLang="ja-JP" sz="1800" b="1"/>
        </a:p>
        <a:p>
          <a:pPr algn="l"/>
          <a:r>
            <a:rPr lang="ja-JP" altLang="en-US" sz="1800" b="1">
              <a:solidFill>
                <a:schemeClr val="dk1"/>
              </a:solidFill>
              <a:effectLst/>
              <a:latin typeface="+mn-lt"/>
              <a:ea typeface="+mn-ea"/>
              <a:cs typeface="+mn-cs"/>
            </a:rPr>
            <a:t>○</a:t>
          </a:r>
          <a:r>
            <a:rPr lang="ja-JP" altLang="ja-JP" sz="18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800" b="1"/>
        </a:p>
      </xdr:txBody>
    </xdr:sp>
    <xdr:clientData/>
  </xdr:twoCellAnchor>
  <xdr:twoCellAnchor>
    <xdr:from>
      <xdr:col>3</xdr:col>
      <xdr:colOff>877042</xdr:colOff>
      <xdr:row>38</xdr:row>
      <xdr:rowOff>247403</xdr:rowOff>
    </xdr:from>
    <xdr:to>
      <xdr:col>5</xdr:col>
      <xdr:colOff>1465861</xdr:colOff>
      <xdr:row>40</xdr:row>
      <xdr:rowOff>284511</xdr:rowOff>
    </xdr:to>
    <xdr:sp macro="" textlink="">
      <xdr:nvSpPr>
        <xdr:cNvPr id="3" name="吹き出し: 四角形 2">
          <a:extLst>
            <a:ext uri="{FF2B5EF4-FFF2-40B4-BE49-F238E27FC236}">
              <a16:creationId xmlns:a16="http://schemas.microsoft.com/office/drawing/2014/main" id="{00000000-0008-0000-0700-000003000000}"/>
            </a:ext>
          </a:extLst>
        </xdr:cNvPr>
        <xdr:cNvSpPr/>
      </xdr:nvSpPr>
      <xdr:spPr>
        <a:xfrm>
          <a:off x="1846860" y="13002244"/>
          <a:ext cx="5472546" cy="747153"/>
        </a:xfrm>
        <a:prstGeom prst="wedgeRectCallout">
          <a:avLst>
            <a:gd name="adj1" fmla="val 31688"/>
            <a:gd name="adj2" fmla="val -9336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4</xdr:col>
      <xdr:colOff>2204358</xdr:colOff>
      <xdr:row>68</xdr:row>
      <xdr:rowOff>95251</xdr:rowOff>
    </xdr:from>
    <xdr:to>
      <xdr:col>6</xdr:col>
      <xdr:colOff>748393</xdr:colOff>
      <xdr:row>69</xdr:row>
      <xdr:rowOff>108858</xdr:rowOff>
    </xdr:to>
    <xdr:sp macro="" textlink="">
      <xdr:nvSpPr>
        <xdr:cNvPr id="4" name="吹き出し: 四角形 3">
          <a:extLst>
            <a:ext uri="{FF2B5EF4-FFF2-40B4-BE49-F238E27FC236}">
              <a16:creationId xmlns:a16="http://schemas.microsoft.com/office/drawing/2014/main" id="{00000000-0008-0000-0700-000004000000}"/>
            </a:ext>
          </a:extLst>
        </xdr:cNvPr>
        <xdr:cNvSpPr/>
      </xdr:nvSpPr>
      <xdr:spPr>
        <a:xfrm>
          <a:off x="5551715" y="21472072"/>
          <a:ext cx="2626178" cy="326572"/>
        </a:xfrm>
        <a:prstGeom prst="wedgeRectCallout">
          <a:avLst>
            <a:gd name="adj1" fmla="val -55985"/>
            <a:gd name="adj2" fmla="val 19586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外国産木材はこの欄に入力してください。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67237</xdr:colOff>
      <xdr:row>6</xdr:row>
      <xdr:rowOff>212912</xdr:rowOff>
    </xdr:from>
    <xdr:to>
      <xdr:col>5</xdr:col>
      <xdr:colOff>1400736</xdr:colOff>
      <xdr:row>16</xdr:row>
      <xdr:rowOff>78442</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907678" y="2129118"/>
          <a:ext cx="7026087" cy="1916206"/>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400" kern="1200">
              <a:solidFill>
                <a:sysClr val="windowText" lastClr="000000"/>
              </a:solidFill>
              <a:effectLst/>
              <a:latin typeface="+mn-lt"/>
              <a:ea typeface="+mn-ea"/>
              <a:cs typeface="+mn-cs"/>
            </a:rPr>
            <a:t>10</a:t>
          </a:r>
          <a:r>
            <a:rPr kumimoji="1" lang="ja-JP" altLang="ja-JP" sz="1400" kern="1200">
              <a:solidFill>
                <a:sysClr val="windowText" lastClr="000000"/>
              </a:solidFill>
              <a:effectLst/>
              <a:latin typeface="+mn-lt"/>
              <a:ea typeface="+mn-ea"/>
              <a:cs typeface="+mn-cs"/>
            </a:rPr>
            <a:t>月１日付け３林政産第</a:t>
          </a:r>
          <a:r>
            <a:rPr kumimoji="1" lang="en-US" altLang="ja-JP" sz="1400" kern="1200">
              <a:solidFill>
                <a:sysClr val="windowText" lastClr="000000"/>
              </a:solidFill>
              <a:effectLst/>
              <a:latin typeface="+mn-lt"/>
              <a:ea typeface="+mn-ea"/>
              <a:cs typeface="+mn-cs"/>
            </a:rPr>
            <a:t>85</a:t>
          </a:r>
          <a:r>
            <a:rPr kumimoji="1" lang="ja-JP" altLang="ja-JP" sz="1400" kern="1200">
              <a:solidFill>
                <a:sysClr val="windowText" lastClr="000000"/>
              </a:solidFill>
              <a:effectLst/>
              <a:latin typeface="+mn-lt"/>
              <a:ea typeface="+mn-ea"/>
              <a:cs typeface="+mn-cs"/>
            </a:rPr>
            <a:t>号林野庁長官通知）</a:t>
          </a:r>
          <a:r>
            <a:rPr kumimoji="1" lang="ja-JP" altLang="en-US" sz="1400" kern="1200">
              <a:solidFill>
                <a:sysClr val="windowText" lastClr="000000"/>
              </a:solidFill>
              <a:effectLst/>
              <a:latin typeface="+mn-lt"/>
              <a:ea typeface="+mn-ea"/>
              <a:cs typeface="+mn-cs"/>
            </a:rPr>
            <a:t>をもとに、国産木材活用住宅ラベル協議会にて国産木材活用住宅ラベル用の算定ツールとして作成</a:t>
          </a:r>
          <a:r>
            <a:rPr kumimoji="1" lang="ja-JP" altLang="ja-JP" sz="1400" kern="1200">
              <a:solidFill>
                <a:sysClr val="windowText" lastClr="000000"/>
              </a:solidFill>
              <a:effectLst/>
              <a:latin typeface="+mn-lt"/>
              <a:ea typeface="+mn-ea"/>
              <a:cs typeface="+mn-cs"/>
            </a:rPr>
            <a:t>し、この</a:t>
          </a:r>
          <a:r>
            <a:rPr kumimoji="1" lang="ja-JP" altLang="en-US" sz="1400" kern="1200">
              <a:solidFill>
                <a:sysClr val="windowText" lastClr="000000"/>
              </a:solidFill>
              <a:effectLst/>
              <a:latin typeface="+mn-lt"/>
              <a:ea typeface="+mn-ea"/>
              <a:cs typeface="+mn-cs"/>
            </a:rPr>
            <a:t>住宅</a:t>
          </a:r>
          <a:r>
            <a:rPr kumimoji="1" lang="ja-JP" altLang="ja-JP" sz="1400" kern="1200">
              <a:solidFill>
                <a:sysClr val="windowText" lastClr="000000"/>
              </a:solidFill>
              <a:effectLst/>
              <a:latin typeface="+mn-lt"/>
              <a:ea typeface="+mn-ea"/>
              <a:cs typeface="+mn-cs"/>
            </a:rPr>
            <a:t>に利用した木材が貯蔵している炭素（ＣＯ</a:t>
          </a:r>
          <a:r>
            <a:rPr kumimoji="1" lang="ja-JP" altLang="ja-JP" sz="1400" kern="1200" baseline="-25000">
              <a:solidFill>
                <a:sysClr val="windowText" lastClr="000000"/>
              </a:solidFill>
              <a:effectLst/>
              <a:latin typeface="+mn-lt"/>
              <a:ea typeface="+mn-ea"/>
              <a:cs typeface="+mn-cs"/>
            </a:rPr>
            <a:t>２</a:t>
          </a:r>
          <a:r>
            <a:rPr kumimoji="1" lang="ja-JP" altLang="ja-JP" sz="1400" kern="1200">
              <a:solidFill>
                <a:sysClr val="windowText" lastClr="000000"/>
              </a:solidFill>
              <a:effectLst/>
              <a:latin typeface="+mn-lt"/>
              <a:ea typeface="+mn-ea"/>
              <a:cs typeface="+mn-cs"/>
            </a:rPr>
            <a:t>換算）の量を示すものです。</a:t>
          </a:r>
          <a:endParaRPr lang="ja-JP" altLang="ja-JP" sz="1100">
            <a:solidFill>
              <a:sysClr val="windowText" lastClr="000000"/>
            </a:solidFill>
            <a:effectLst/>
          </a:endParaRPr>
        </a:p>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1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33618</xdr:colOff>
      <xdr:row>6</xdr:row>
      <xdr:rowOff>156883</xdr:rowOff>
    </xdr:from>
    <xdr:to>
      <xdr:col>5</xdr:col>
      <xdr:colOff>1367117</xdr:colOff>
      <xdr:row>16</xdr:row>
      <xdr:rowOff>22413</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874059" y="2073089"/>
          <a:ext cx="7026087" cy="1916206"/>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400" kern="1200">
              <a:solidFill>
                <a:sysClr val="windowText" lastClr="000000"/>
              </a:solidFill>
              <a:effectLst/>
              <a:latin typeface="+mn-lt"/>
              <a:ea typeface="+mn-ea"/>
              <a:cs typeface="+mn-cs"/>
            </a:rPr>
            <a:t>10</a:t>
          </a:r>
          <a:r>
            <a:rPr kumimoji="1" lang="ja-JP" altLang="ja-JP" sz="1400" kern="1200">
              <a:solidFill>
                <a:sysClr val="windowText" lastClr="000000"/>
              </a:solidFill>
              <a:effectLst/>
              <a:latin typeface="+mn-lt"/>
              <a:ea typeface="+mn-ea"/>
              <a:cs typeface="+mn-cs"/>
            </a:rPr>
            <a:t>月１日付け３林政産第</a:t>
          </a:r>
          <a:r>
            <a:rPr kumimoji="1" lang="en-US" altLang="ja-JP" sz="1400" kern="1200">
              <a:solidFill>
                <a:sysClr val="windowText" lastClr="000000"/>
              </a:solidFill>
              <a:effectLst/>
              <a:latin typeface="+mn-lt"/>
              <a:ea typeface="+mn-ea"/>
              <a:cs typeface="+mn-cs"/>
            </a:rPr>
            <a:t>85</a:t>
          </a:r>
          <a:r>
            <a:rPr kumimoji="1" lang="ja-JP" altLang="ja-JP" sz="1400" kern="1200">
              <a:solidFill>
                <a:sysClr val="windowText" lastClr="000000"/>
              </a:solidFill>
              <a:effectLst/>
              <a:latin typeface="+mn-lt"/>
              <a:ea typeface="+mn-ea"/>
              <a:cs typeface="+mn-cs"/>
            </a:rPr>
            <a:t>号林野庁長官通知）</a:t>
          </a:r>
          <a:r>
            <a:rPr kumimoji="1" lang="ja-JP" altLang="en-US" sz="1400" kern="1200">
              <a:solidFill>
                <a:sysClr val="windowText" lastClr="000000"/>
              </a:solidFill>
              <a:effectLst/>
              <a:latin typeface="+mn-lt"/>
              <a:ea typeface="+mn-ea"/>
              <a:cs typeface="+mn-cs"/>
            </a:rPr>
            <a:t>をもとに、国産木材活用住宅ラベル協議会にて国産木材活用住宅ラベル用の算定ツールとして作成</a:t>
          </a:r>
          <a:r>
            <a:rPr kumimoji="1" lang="ja-JP" altLang="ja-JP" sz="1400" kern="1200">
              <a:solidFill>
                <a:sysClr val="windowText" lastClr="000000"/>
              </a:solidFill>
              <a:effectLst/>
              <a:latin typeface="+mn-lt"/>
              <a:ea typeface="+mn-ea"/>
              <a:cs typeface="+mn-cs"/>
            </a:rPr>
            <a:t>し、この</a:t>
          </a:r>
          <a:r>
            <a:rPr kumimoji="1" lang="ja-JP" altLang="en-US" sz="1400" kern="1200">
              <a:solidFill>
                <a:sysClr val="windowText" lastClr="000000"/>
              </a:solidFill>
              <a:effectLst/>
              <a:latin typeface="+mn-lt"/>
              <a:ea typeface="+mn-ea"/>
              <a:cs typeface="+mn-cs"/>
            </a:rPr>
            <a:t>住宅</a:t>
          </a:r>
          <a:r>
            <a:rPr kumimoji="1" lang="ja-JP" altLang="ja-JP" sz="1400" kern="1200">
              <a:solidFill>
                <a:sysClr val="windowText" lastClr="000000"/>
              </a:solidFill>
              <a:effectLst/>
              <a:latin typeface="+mn-lt"/>
              <a:ea typeface="+mn-ea"/>
              <a:cs typeface="+mn-cs"/>
            </a:rPr>
            <a:t>に利用した木材が貯蔵している炭素（ＣＯ</a:t>
          </a:r>
          <a:r>
            <a:rPr kumimoji="1" lang="ja-JP" altLang="ja-JP" sz="1400" kern="1200" baseline="-25000">
              <a:solidFill>
                <a:sysClr val="windowText" lastClr="000000"/>
              </a:solidFill>
              <a:effectLst/>
              <a:latin typeface="+mn-lt"/>
              <a:ea typeface="+mn-ea"/>
              <a:cs typeface="+mn-cs"/>
            </a:rPr>
            <a:t>２</a:t>
          </a:r>
          <a:r>
            <a:rPr kumimoji="1" lang="ja-JP" altLang="ja-JP" sz="1400" kern="1200">
              <a:solidFill>
                <a:sysClr val="windowText" lastClr="000000"/>
              </a:solidFill>
              <a:effectLst/>
              <a:latin typeface="+mn-lt"/>
              <a:ea typeface="+mn-ea"/>
              <a:cs typeface="+mn-cs"/>
            </a:rPr>
            <a:t>換算）の量を示すものです。</a:t>
          </a:r>
          <a:endParaRPr lang="ja-JP" altLang="ja-JP" sz="1100">
            <a:solidFill>
              <a:sysClr val="windowText" lastClr="000000"/>
            </a:solidFill>
            <a:effectLst/>
          </a:endParaRPr>
        </a:p>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1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5446827" y="333374"/>
          <a:ext cx="5676901" cy="16750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1</xdr:row>
      <xdr:rowOff>1</xdr:rowOff>
    </xdr:from>
    <xdr:to>
      <xdr:col>3</xdr:col>
      <xdr:colOff>2771775</xdr:colOff>
      <xdr:row>2</xdr:row>
      <xdr:rowOff>66675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57176" y="171451"/>
          <a:ext cx="4438649" cy="2381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ただいまのバージョン：　</a:t>
          </a:r>
          <a:r>
            <a:rPr kumimoji="1" lang="en-US" altLang="ja-JP" sz="1100">
              <a:solidFill>
                <a:sysClr val="windowText" lastClr="000000"/>
              </a:solidFill>
            </a:rPr>
            <a:t>1.4</a:t>
          </a:r>
          <a:r>
            <a:rPr kumimoji="1" lang="ja-JP" altLang="en-US" sz="1100">
              <a:solidFill>
                <a:sysClr val="windowText" lastClr="000000"/>
              </a:solidFill>
            </a:rPr>
            <a:t>　（更新日時：令和</a:t>
          </a:r>
          <a:r>
            <a:rPr kumimoji="1" lang="en-US" altLang="ja-JP" sz="1100">
              <a:solidFill>
                <a:sysClr val="windowText" lastClr="000000"/>
              </a:solidFill>
            </a:rPr>
            <a:t>6</a:t>
          </a:r>
          <a:r>
            <a:rPr kumimoji="1" lang="ja-JP" altLang="en-US" sz="1100">
              <a:solidFill>
                <a:sysClr val="windowText" lastClr="000000"/>
              </a:solidFill>
            </a:rPr>
            <a:t>年 </a:t>
          </a:r>
          <a:r>
            <a:rPr kumimoji="1" lang="en-US" altLang="ja-JP" sz="1100">
              <a:solidFill>
                <a:sysClr val="windowText" lastClr="000000"/>
              </a:solidFill>
            </a:rPr>
            <a:t>12</a:t>
          </a:r>
          <a:r>
            <a:rPr kumimoji="1" lang="ja-JP" altLang="en-US" sz="1100">
              <a:solidFill>
                <a:sysClr val="windowText" lastClr="000000"/>
              </a:solidFill>
            </a:rPr>
            <a:t>月</a:t>
          </a:r>
          <a:r>
            <a:rPr kumimoji="1" lang="en-US" altLang="ja-JP" sz="1100">
              <a:solidFill>
                <a:sysClr val="windowText" lastClr="000000"/>
              </a:solidFill>
            </a:rPr>
            <a:t>27</a:t>
          </a:r>
          <a:r>
            <a:rPr kumimoji="1" lang="ja-JP" altLang="en-US" sz="1100">
              <a:solidFill>
                <a:sysClr val="windowText" lastClr="000000"/>
              </a:solidFill>
            </a:rPr>
            <a:t>日）</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E100"/>
  <sheetViews>
    <sheetView tabSelected="1" topLeftCell="I64" zoomScale="90" zoomScaleNormal="90" workbookViewId="0">
      <selection activeCell="L76" sqref="L76:M76"/>
    </sheetView>
  </sheetViews>
  <sheetFormatPr defaultRowHeight="13.2"/>
  <cols>
    <col min="1" max="1" width="6.21875" customWidth="1"/>
    <col min="2" max="2" width="5" customWidth="1"/>
    <col min="3" max="3" width="37.44140625" customWidth="1"/>
    <col min="4" max="4" width="15.6640625" customWidth="1"/>
    <col min="5" max="5" width="50" customWidth="1"/>
    <col min="6" max="6" width="23.77734375" customWidth="1"/>
    <col min="7" max="7" width="21.21875" customWidth="1"/>
    <col min="8" max="8" width="8.77734375" customWidth="1"/>
    <col min="9" max="9" width="6.21875" customWidth="1"/>
    <col min="10" max="10" width="12.44140625" customWidth="1"/>
    <col min="11" max="11" width="8.77734375" customWidth="1"/>
    <col min="12" max="12" width="6.21875" customWidth="1"/>
    <col min="13" max="13" width="9.33203125" customWidth="1"/>
    <col min="14" max="14" width="8.44140625" customWidth="1"/>
    <col min="15" max="15" width="15.6640625" customWidth="1"/>
    <col min="16" max="21" width="8.77734375" customWidth="1"/>
    <col min="22" max="23" width="15.6640625" customWidth="1"/>
    <col min="24" max="28" width="8.77734375" customWidth="1"/>
    <col min="29" max="29" width="15.6640625" customWidth="1"/>
    <col min="30" max="31" width="8.77734375" customWidth="1"/>
  </cols>
  <sheetData>
    <row r="1" spans="2:31" ht="19.2">
      <c r="B1" s="12" t="s">
        <v>346</v>
      </c>
    </row>
    <row r="3" spans="2:31" ht="21" customHeight="1">
      <c r="B3" s="295" t="s">
        <v>0</v>
      </c>
      <c r="C3" s="277"/>
      <c r="D3" s="302"/>
      <c r="E3" s="303"/>
    </row>
    <row r="4" spans="2:31" ht="21" customHeight="1">
      <c r="B4" s="295" t="s">
        <v>75</v>
      </c>
      <c r="C4" s="277"/>
      <c r="D4" s="304"/>
      <c r="E4" s="271"/>
    </row>
    <row r="5" spans="2:31" ht="21" customHeight="1">
      <c r="B5" s="295" t="s">
        <v>74</v>
      </c>
      <c r="C5" s="277"/>
      <c r="D5" s="304"/>
      <c r="E5" s="271"/>
    </row>
    <row r="6" spans="2:31" ht="21" customHeight="1">
      <c r="B6" s="295" t="s">
        <v>343</v>
      </c>
      <c r="C6" s="277"/>
      <c r="D6" s="141"/>
      <c r="E6" s="142"/>
    </row>
    <row r="7" spans="2:31" ht="21" customHeight="1">
      <c r="B7" s="295" t="s">
        <v>1</v>
      </c>
      <c r="C7" s="277"/>
      <c r="D7" s="304"/>
      <c r="E7" s="271"/>
      <c r="G7" s="18" t="s">
        <v>60</v>
      </c>
    </row>
    <row r="9" spans="2:31" ht="21" customHeight="1">
      <c r="B9" s="298" t="s">
        <v>2</v>
      </c>
      <c r="C9" s="298" t="s">
        <v>3</v>
      </c>
      <c r="D9" s="298" t="s">
        <v>64</v>
      </c>
      <c r="E9" s="298" t="s">
        <v>333</v>
      </c>
      <c r="F9" s="298" t="s">
        <v>318</v>
      </c>
      <c r="G9" s="295" t="s">
        <v>8</v>
      </c>
      <c r="H9" s="305"/>
      <c r="I9" s="305"/>
      <c r="J9" s="305"/>
      <c r="K9" s="305"/>
      <c r="L9" s="305"/>
      <c r="M9" s="305"/>
      <c r="N9" s="305"/>
      <c r="O9" s="305"/>
      <c r="P9" s="305"/>
      <c r="Q9" s="305"/>
      <c r="R9" s="305"/>
      <c r="S9" s="305"/>
      <c r="T9" s="305"/>
      <c r="U9" s="305"/>
      <c r="V9" s="305"/>
      <c r="W9" s="305"/>
      <c r="X9" s="305"/>
      <c r="Y9" s="305"/>
      <c r="Z9" s="305"/>
      <c r="AA9" s="305"/>
      <c r="AB9" s="305"/>
      <c r="AC9" s="305"/>
      <c r="AD9" s="305"/>
      <c r="AE9" s="277"/>
    </row>
    <row r="10" spans="2:31" ht="21" customHeight="1">
      <c r="B10" s="299"/>
      <c r="C10" s="299"/>
      <c r="D10" s="299"/>
      <c r="E10" s="299"/>
      <c r="F10" s="299"/>
      <c r="G10" s="306" t="s">
        <v>55</v>
      </c>
      <c r="H10" s="306"/>
      <c r="I10" s="306"/>
      <c r="J10" s="306"/>
      <c r="K10" s="306"/>
      <c r="L10" s="306"/>
      <c r="M10" s="306"/>
      <c r="N10" s="306"/>
      <c r="O10" s="272" t="s">
        <v>320</v>
      </c>
      <c r="P10" s="273"/>
      <c r="Q10" s="273"/>
      <c r="R10" s="273"/>
      <c r="S10" s="273"/>
      <c r="T10" s="273"/>
      <c r="U10" s="273"/>
      <c r="V10" s="273"/>
      <c r="W10" s="273"/>
      <c r="X10" s="273"/>
      <c r="Y10" s="273"/>
      <c r="Z10" s="273"/>
      <c r="AA10" s="273"/>
      <c r="AB10" s="274"/>
      <c r="AC10" s="307" t="s">
        <v>332</v>
      </c>
      <c r="AD10" s="308"/>
      <c r="AE10" s="298" t="s">
        <v>11</v>
      </c>
    </row>
    <row r="11" spans="2:31" ht="21" customHeight="1">
      <c r="B11" s="299"/>
      <c r="C11" s="299"/>
      <c r="D11" s="299"/>
      <c r="E11" s="299"/>
      <c r="F11" s="299"/>
      <c r="G11" s="6"/>
      <c r="H11" s="6"/>
      <c r="I11" s="296" t="s">
        <v>6</v>
      </c>
      <c r="J11" s="296"/>
      <c r="K11" s="296"/>
      <c r="L11" s="296" t="s">
        <v>7</v>
      </c>
      <c r="M11" s="296"/>
      <c r="N11" s="295"/>
      <c r="O11" s="272" t="s">
        <v>57</v>
      </c>
      <c r="P11" s="273"/>
      <c r="Q11" s="273"/>
      <c r="R11" s="273"/>
      <c r="S11" s="273"/>
      <c r="T11" s="273"/>
      <c r="U11" s="274"/>
      <c r="V11" s="272" t="s">
        <v>59</v>
      </c>
      <c r="W11" s="273"/>
      <c r="X11" s="273"/>
      <c r="Y11" s="273"/>
      <c r="Z11" s="273"/>
      <c r="AA11" s="273"/>
      <c r="AB11" s="274"/>
      <c r="AC11" s="309"/>
      <c r="AD11" s="310"/>
      <c r="AE11" s="299"/>
    </row>
    <row r="12" spans="2:31" ht="21" customHeight="1">
      <c r="B12" s="299"/>
      <c r="C12" s="299"/>
      <c r="D12" s="299"/>
      <c r="E12" s="299"/>
      <c r="F12" s="299"/>
      <c r="G12" s="6"/>
      <c r="H12" s="6"/>
      <c r="I12" s="2" t="s">
        <v>5</v>
      </c>
      <c r="J12" s="301"/>
      <c r="K12" s="301"/>
      <c r="L12" s="2" t="s">
        <v>5</v>
      </c>
      <c r="M12" s="301"/>
      <c r="N12" s="301"/>
      <c r="O12" s="272"/>
      <c r="P12" s="273"/>
      <c r="Q12" s="273"/>
      <c r="R12" s="273"/>
      <c r="S12" s="273"/>
      <c r="T12" s="273"/>
      <c r="U12" s="274"/>
      <c r="V12" s="272"/>
      <c r="W12" s="273"/>
      <c r="X12" s="273"/>
      <c r="Y12" s="273"/>
      <c r="Z12" s="273"/>
      <c r="AA12" s="273"/>
      <c r="AB12" s="274"/>
      <c r="AC12" s="311"/>
      <c r="AD12" s="312"/>
      <c r="AE12" s="299"/>
    </row>
    <row r="13" spans="2:31" ht="51" customHeight="1">
      <c r="B13" s="300"/>
      <c r="C13" s="300"/>
      <c r="D13" s="300"/>
      <c r="E13" s="300"/>
      <c r="F13" s="300"/>
      <c r="G13" s="5" t="s">
        <v>4</v>
      </c>
      <c r="H13" s="7" t="s">
        <v>34</v>
      </c>
      <c r="I13" s="296" t="s">
        <v>4</v>
      </c>
      <c r="J13" s="296"/>
      <c r="K13" s="7" t="s">
        <v>34</v>
      </c>
      <c r="L13" s="296" t="s">
        <v>4</v>
      </c>
      <c r="M13" s="296"/>
      <c r="N13" s="7" t="s">
        <v>34</v>
      </c>
      <c r="O13" s="2" t="s">
        <v>4</v>
      </c>
      <c r="P13" s="17" t="s">
        <v>34</v>
      </c>
      <c r="Q13" s="17" t="s">
        <v>53</v>
      </c>
      <c r="R13" s="17" t="s">
        <v>325</v>
      </c>
      <c r="S13" s="17" t="s">
        <v>326</v>
      </c>
      <c r="T13" s="17" t="s">
        <v>54</v>
      </c>
      <c r="U13" s="17" t="s">
        <v>324</v>
      </c>
      <c r="V13" s="295" t="s">
        <v>4</v>
      </c>
      <c r="W13" s="277"/>
      <c r="X13" s="7" t="s">
        <v>34</v>
      </c>
      <c r="Y13" s="17" t="s">
        <v>325</v>
      </c>
      <c r="Z13" s="17" t="s">
        <v>326</v>
      </c>
      <c r="AA13" s="17" t="s">
        <v>54</v>
      </c>
      <c r="AB13" s="17" t="s">
        <v>324</v>
      </c>
      <c r="AC13" s="2" t="s">
        <v>4</v>
      </c>
      <c r="AD13" s="7" t="s">
        <v>34</v>
      </c>
      <c r="AE13" s="300"/>
    </row>
    <row r="14" spans="2:31" ht="27" customHeight="1">
      <c r="B14" s="2">
        <v>1</v>
      </c>
      <c r="C14" s="143"/>
      <c r="D14" s="143"/>
      <c r="E14" s="144"/>
      <c r="F14" s="145"/>
      <c r="G14" s="146"/>
      <c r="H14" s="146"/>
      <c r="I14" s="270"/>
      <c r="J14" s="271"/>
      <c r="K14" s="147"/>
      <c r="L14" s="270"/>
      <c r="M14" s="271"/>
      <c r="N14" s="147"/>
      <c r="O14" s="147"/>
      <c r="P14" s="147"/>
      <c r="Q14" s="147"/>
      <c r="R14" s="13" t="str">
        <f>IF(O14="スギ",P14*Q14/100," ")</f>
        <v xml:space="preserve"> </v>
      </c>
      <c r="S14" s="13" t="str">
        <f>IF(O14="ヒノキ",P14*Q14/100," ")</f>
        <v xml:space="preserve"> </v>
      </c>
      <c r="T14" s="13" t="str">
        <f>IF(P14*Q14/100=0,"",P14*Q14/100)</f>
        <v/>
      </c>
      <c r="U14" s="13" t="str">
        <f>IF(P14-P14*Q14/100=0,"",P14-P14*Q14/100)</f>
        <v/>
      </c>
      <c r="V14" s="147"/>
      <c r="W14" s="147"/>
      <c r="X14" s="147"/>
      <c r="Y14" s="13" t="str">
        <f>IF(OR(V14="スギ",W14="スギ"),IF(C14="製材区分（製材・集成材・CLT等）",X14*'3＿各種係数値'!$F$13/100,X14*'3＿各種係数値'!$F$15/100)," ")</f>
        <v xml:space="preserve"> </v>
      </c>
      <c r="Z14" s="13" t="str">
        <f>IF(OR(V14="ヒノキ",W14="ヒノキ"),IF(C14="製材区分（製材・集成材・CLT等）",X14*'3＿各種係数値'!$F$14/100,X14*'3＿各種係数値'!$F$16/100)," ")</f>
        <v xml:space="preserve"> </v>
      </c>
      <c r="AA14" s="13" t="str">
        <f>IF(IF(D14="集成材",X14*'3＿各種係数値'!$F$9/100,0)+IF(D14="合板",X14*'3＿各種係数値'!$F$10/100,0)+IF(D14="CLT",X14*'3＿各種係数値'!$F$11/100,0)+IF(D14="LVL",X14*'3＿各種係数値'!$F$12/100,0)=0," ",IF(D14="集成材",X14*'3＿各種係数値'!$F$9/100,0)+IF(D14="合板",X14*'3＿各種係数値'!$F$10/100,0)+IF(D14="CLT",X14*'3＿各種係数値'!$F$11/100,0)+IF(D14="LVL",X14*'3＿各種係数値'!$F$12/100,0))</f>
        <v xml:space="preserve"> </v>
      </c>
      <c r="AB14" s="13" t="str">
        <f>IFERROR(X14-AA14," ")</f>
        <v xml:space="preserve"> </v>
      </c>
      <c r="AC14" s="153"/>
      <c r="AD14" s="154"/>
      <c r="AE14" s="13" t="str">
        <f>IF(H14+P14+X14+AD14=0," ",H14+P14+X14+AD14)</f>
        <v xml:space="preserve"> </v>
      </c>
    </row>
    <row r="15" spans="2:31" ht="27" customHeight="1">
      <c r="B15" s="2">
        <f>B14+1</f>
        <v>2</v>
      </c>
      <c r="C15" s="143"/>
      <c r="D15" s="143"/>
      <c r="E15" s="144"/>
      <c r="F15" s="145"/>
      <c r="G15" s="146"/>
      <c r="H15" s="146"/>
      <c r="I15" s="270"/>
      <c r="J15" s="271"/>
      <c r="K15" s="147"/>
      <c r="L15" s="270"/>
      <c r="M15" s="271"/>
      <c r="N15" s="147"/>
      <c r="O15" s="147"/>
      <c r="P15" s="147"/>
      <c r="Q15" s="147"/>
      <c r="R15" s="13" t="str">
        <f t="shared" ref="R15:R52" si="0">IF(O15="スギ",P15*Q15/100," ")</f>
        <v xml:space="preserve"> </v>
      </c>
      <c r="S15" s="13" t="str">
        <f t="shared" ref="S15:S52" si="1">IF(O15="ヒノキ",P15*Q15/100," ")</f>
        <v xml:space="preserve"> </v>
      </c>
      <c r="T15" s="13" t="str">
        <f t="shared" ref="T15:T52" si="2">IF(P15*Q15/100=0,"",P15*Q15/100)</f>
        <v/>
      </c>
      <c r="U15" s="13" t="str">
        <f t="shared" ref="U15:U52" si="3">IF(P15-P15*Q15/100=0,"",P15-P15*Q15/100)</f>
        <v/>
      </c>
      <c r="V15" s="147"/>
      <c r="W15" s="147"/>
      <c r="X15" s="147"/>
      <c r="Y15" s="13" t="str">
        <f>IF(OR(V15="スギ",W15="スギ"),IF(C15="製材区分（製材・集成材・CLT等）",X15*'3＿各種係数値'!$F$13/100,X15*'3＿各種係数値'!$F$15/100)," ")</f>
        <v xml:space="preserve"> </v>
      </c>
      <c r="Z15" s="13" t="str">
        <f>IF(OR(V15="ヒノキ",W15="ヒノキ"),IF(C15="製材区分（製材・集成材・CLT等）",X15*'3＿各種係数値'!$F$14/100,X15*'3＿各種係数値'!$F$16/100)," ")</f>
        <v xml:space="preserve"> </v>
      </c>
      <c r="AA15" s="13" t="str">
        <f>IF(IF(D15="集成材",X15*'3＿各種係数値'!$F$9/100,0)+IF(D15="合板",X15*'3＿各種係数値'!$F$10/100,0)+IF(D15="CLT",X15*'3＿各種係数値'!$F$11/100,0)+IF(D15="LVL",X15*'3＿各種係数値'!$F$12/100,0)=0," ",IF(D15="集成材",X15*'3＿各種係数値'!$F$9/100,0)+IF(D15="合板",X15*'3＿各種係数値'!$F$10/100,0)+IF(D15="CLT",X15*'3＿各種係数値'!$F$11/100,0)+IF(D15="LVL",X15*'3＿各種係数値'!$F$12/100,0))</f>
        <v xml:space="preserve"> </v>
      </c>
      <c r="AB15" s="13" t="str">
        <f t="shared" ref="AB15:AB52" si="4">IFERROR(X15-AA15," ")</f>
        <v xml:space="preserve"> </v>
      </c>
      <c r="AC15" s="153"/>
      <c r="AD15" s="154"/>
      <c r="AE15" s="13" t="str">
        <f t="shared" ref="AE15:AE52" si="5">IF(H15+P15+X15+AD15=0," ",H15+P15+X15+AD15)</f>
        <v xml:space="preserve"> </v>
      </c>
    </row>
    <row r="16" spans="2:31" ht="27" customHeight="1">
      <c r="B16" s="2">
        <f t="shared" ref="B16:B52" si="6">B15+1</f>
        <v>3</v>
      </c>
      <c r="C16" s="143"/>
      <c r="D16" s="143"/>
      <c r="E16" s="144"/>
      <c r="F16" s="145"/>
      <c r="G16" s="146"/>
      <c r="H16" s="146"/>
      <c r="I16" s="270"/>
      <c r="J16" s="271"/>
      <c r="K16" s="147"/>
      <c r="L16" s="270"/>
      <c r="M16" s="271"/>
      <c r="N16" s="147"/>
      <c r="O16" s="147"/>
      <c r="P16" s="147"/>
      <c r="Q16" s="147"/>
      <c r="R16" s="13" t="str">
        <f t="shared" si="0"/>
        <v xml:space="preserve"> </v>
      </c>
      <c r="S16" s="13" t="str">
        <f t="shared" si="1"/>
        <v xml:space="preserve"> </v>
      </c>
      <c r="T16" s="13" t="str">
        <f t="shared" si="2"/>
        <v/>
      </c>
      <c r="U16" s="13" t="str">
        <f t="shared" si="3"/>
        <v/>
      </c>
      <c r="V16" s="147"/>
      <c r="W16" s="147"/>
      <c r="X16" s="147"/>
      <c r="Y16" s="13" t="str">
        <f>IF(OR(V16="スギ",W16="スギ"),IF(C16="製材区分（製材・集成材・CLT等）",X16*'3＿各種係数値'!$F$13/100,X16*'3＿各種係数値'!$F$15/100)," ")</f>
        <v xml:space="preserve"> </v>
      </c>
      <c r="Z16" s="13" t="str">
        <f>IF(OR(V16="ヒノキ",W16="ヒノキ"),IF(C16="製材区分（製材・集成材・CLT等）",X16*'3＿各種係数値'!$F$14/100,X16*'3＿各種係数値'!$F$16/100)," ")</f>
        <v xml:space="preserve"> </v>
      </c>
      <c r="AA16" s="13" t="str">
        <f>IF(IF(D16="集成材",X16*'3＿各種係数値'!$F$9/100,0)+IF(D16="合板",X16*'3＿各種係数値'!$F$10/100,0)+IF(D16="CLT",X16*'3＿各種係数値'!$F$11/100,0)+IF(D16="LVL",X16*'3＿各種係数値'!$F$12/100,0)=0," ",IF(D16="集成材",X16*'3＿各種係数値'!$F$9/100,0)+IF(D16="合板",X16*'3＿各種係数値'!$F$10/100,0)+IF(D16="CLT",X16*'3＿各種係数値'!$F$11/100,0)+IF(D16="LVL",X16*'3＿各種係数値'!$F$12/100,0))</f>
        <v xml:space="preserve"> </v>
      </c>
      <c r="AB16" s="13" t="str">
        <f t="shared" si="4"/>
        <v xml:space="preserve"> </v>
      </c>
      <c r="AC16" s="153"/>
      <c r="AD16" s="154"/>
      <c r="AE16" s="13" t="str">
        <f t="shared" si="5"/>
        <v xml:space="preserve"> </v>
      </c>
    </row>
    <row r="17" spans="2:31" ht="27" customHeight="1">
      <c r="B17" s="2">
        <f t="shared" si="6"/>
        <v>4</v>
      </c>
      <c r="C17" s="143"/>
      <c r="D17" s="143"/>
      <c r="E17" s="144"/>
      <c r="F17" s="145"/>
      <c r="G17" s="146"/>
      <c r="H17" s="146"/>
      <c r="I17" s="270"/>
      <c r="J17" s="271"/>
      <c r="K17" s="147"/>
      <c r="L17" s="270"/>
      <c r="M17" s="271"/>
      <c r="N17" s="147"/>
      <c r="O17" s="147"/>
      <c r="P17" s="147"/>
      <c r="Q17" s="147"/>
      <c r="R17" s="13" t="str">
        <f t="shared" si="0"/>
        <v xml:space="preserve"> </v>
      </c>
      <c r="S17" s="13" t="str">
        <f t="shared" si="1"/>
        <v xml:space="preserve"> </v>
      </c>
      <c r="T17" s="13" t="str">
        <f t="shared" si="2"/>
        <v/>
      </c>
      <c r="U17" s="13" t="str">
        <f t="shared" si="3"/>
        <v/>
      </c>
      <c r="V17" s="147"/>
      <c r="W17" s="147"/>
      <c r="X17" s="147"/>
      <c r="Y17" s="13" t="str">
        <f>IF(OR(V17="スギ",W17="スギ"),IF(C17="製材区分（製材・集成材・CLT等）",X17*'3＿各種係数値'!$F$13/100,X17*'3＿各種係数値'!$F$15/100)," ")</f>
        <v xml:space="preserve"> </v>
      </c>
      <c r="Z17" s="13" t="str">
        <f>IF(OR(V17="ヒノキ",W17="ヒノキ"),IF(C17="製材区分（製材・集成材・CLT等）",X17*'3＿各種係数値'!$F$14/100,X17*'3＿各種係数値'!$F$16/100)," ")</f>
        <v xml:space="preserve"> </v>
      </c>
      <c r="AA17" s="13" t="str">
        <f>IF(IF(D17="集成材",X17*'3＿各種係数値'!$F$9/100,0)+IF(D17="合板",X17*'3＿各種係数値'!$F$10/100,0)+IF(D17="CLT",X17*'3＿各種係数値'!$F$11/100,0)+IF(D17="LVL",X17*'3＿各種係数値'!$F$12/100,0)=0," ",IF(D17="集成材",X17*'3＿各種係数値'!$F$9/100,0)+IF(D17="合板",X17*'3＿各種係数値'!$F$10/100,0)+IF(D17="CLT",X17*'3＿各種係数値'!$F$11/100,0)+IF(D17="LVL",X17*'3＿各種係数値'!$F$12/100,0))</f>
        <v xml:space="preserve"> </v>
      </c>
      <c r="AB17" s="13" t="str">
        <f t="shared" si="4"/>
        <v xml:space="preserve"> </v>
      </c>
      <c r="AC17" s="153"/>
      <c r="AD17" s="154"/>
      <c r="AE17" s="13" t="str">
        <f t="shared" si="5"/>
        <v xml:space="preserve"> </v>
      </c>
    </row>
    <row r="18" spans="2:31" ht="27" customHeight="1">
      <c r="B18" s="2">
        <f t="shared" si="6"/>
        <v>5</v>
      </c>
      <c r="C18" s="143"/>
      <c r="D18" s="143"/>
      <c r="E18" s="144"/>
      <c r="F18" s="145"/>
      <c r="G18" s="146"/>
      <c r="H18" s="146"/>
      <c r="I18" s="270"/>
      <c r="J18" s="271"/>
      <c r="K18" s="147"/>
      <c r="L18" s="270"/>
      <c r="M18" s="271"/>
      <c r="N18" s="147"/>
      <c r="O18" s="147"/>
      <c r="P18" s="147"/>
      <c r="Q18" s="147"/>
      <c r="R18" s="13" t="str">
        <f t="shared" si="0"/>
        <v xml:space="preserve"> </v>
      </c>
      <c r="S18" s="13" t="str">
        <f t="shared" si="1"/>
        <v xml:space="preserve"> </v>
      </c>
      <c r="T18" s="13" t="str">
        <f t="shared" si="2"/>
        <v/>
      </c>
      <c r="U18" s="13" t="str">
        <f t="shared" si="3"/>
        <v/>
      </c>
      <c r="V18" s="147"/>
      <c r="W18" s="147"/>
      <c r="X18" s="147"/>
      <c r="Y18" s="13" t="str">
        <f>IF(OR(V18="スギ",W18="スギ"),IF(C18="製材区分（製材・集成材・CLT等）",X18*'3＿各種係数値'!$F$13/100,X18*'3＿各種係数値'!$F$15/100)," ")</f>
        <v xml:space="preserve"> </v>
      </c>
      <c r="Z18" s="13" t="str">
        <f>IF(OR(V18="ヒノキ",W18="ヒノキ"),IF(C18="製材区分（製材・集成材・CLT等）",X18*'3＿各種係数値'!$F$14/100,X18*'3＿各種係数値'!$F$16/100)," ")</f>
        <v xml:space="preserve"> </v>
      </c>
      <c r="AA18" s="13" t="str">
        <f>IF(IF(D18="集成材",X18*'3＿各種係数値'!$F$9/100,0)+IF(D18="合板",X18*'3＿各種係数値'!$F$10/100,0)+IF(D18="CLT",X18*'3＿各種係数値'!$F$11/100,0)+IF(D18="LVL",X18*'3＿各種係数値'!$F$12/100,0)=0," ",IF(D18="集成材",X18*'3＿各種係数値'!$F$9/100,0)+IF(D18="合板",X18*'3＿各種係数値'!$F$10/100,0)+IF(D18="CLT",X18*'3＿各種係数値'!$F$11/100,0)+IF(D18="LVL",X18*'3＿各種係数値'!$F$12/100,0))</f>
        <v xml:space="preserve"> </v>
      </c>
      <c r="AB18" s="13" t="str">
        <f t="shared" si="4"/>
        <v xml:space="preserve"> </v>
      </c>
      <c r="AC18" s="153"/>
      <c r="AD18" s="154"/>
      <c r="AE18" s="13" t="str">
        <f t="shared" si="5"/>
        <v xml:space="preserve"> </v>
      </c>
    </row>
    <row r="19" spans="2:31" ht="27" customHeight="1">
      <c r="B19" s="2">
        <f t="shared" si="6"/>
        <v>6</v>
      </c>
      <c r="C19" s="143"/>
      <c r="D19" s="143"/>
      <c r="E19" s="144"/>
      <c r="F19" s="145"/>
      <c r="G19" s="146"/>
      <c r="H19" s="146"/>
      <c r="I19" s="270"/>
      <c r="J19" s="271"/>
      <c r="K19" s="147"/>
      <c r="L19" s="270"/>
      <c r="M19" s="271"/>
      <c r="N19" s="147"/>
      <c r="O19" s="147"/>
      <c r="P19" s="147"/>
      <c r="Q19" s="147"/>
      <c r="R19" s="13" t="str">
        <f t="shared" si="0"/>
        <v xml:space="preserve"> </v>
      </c>
      <c r="S19" s="13" t="str">
        <f t="shared" si="1"/>
        <v xml:space="preserve"> </v>
      </c>
      <c r="T19" s="13" t="str">
        <f t="shared" si="2"/>
        <v/>
      </c>
      <c r="U19" s="13" t="str">
        <f t="shared" si="3"/>
        <v/>
      </c>
      <c r="V19" s="147"/>
      <c r="W19" s="147"/>
      <c r="X19" s="147"/>
      <c r="Y19" s="13" t="str">
        <f>IF(OR(V19="スギ",W19="スギ"),IF(C19="製材区分（製材・集成材・CLT等）",X19*'3＿各種係数値'!$F$13/100,X19*'3＿各種係数値'!$F$15/100)," ")</f>
        <v xml:space="preserve"> </v>
      </c>
      <c r="Z19" s="13" t="str">
        <f>IF(OR(V19="ヒノキ",W19="ヒノキ"),IF(C19="製材区分（製材・集成材・CLT等）",X19*'3＿各種係数値'!$F$14/100,X19*'3＿各種係数値'!$F$16/100)," ")</f>
        <v xml:space="preserve"> </v>
      </c>
      <c r="AA19" s="13" t="str">
        <f>IF(IF(D19="集成材",X19*'3＿各種係数値'!$F$9/100,0)+IF(D19="合板",X19*'3＿各種係数値'!$F$10/100,0)+IF(D19="CLT",X19*'3＿各種係数値'!$F$11/100,0)+IF(D19="LVL",X19*'3＿各種係数値'!$F$12/100,0)=0," ",IF(D19="集成材",X19*'3＿各種係数値'!$F$9/100,0)+IF(D19="合板",X19*'3＿各種係数値'!$F$10/100,0)+IF(D19="CLT",X19*'3＿各種係数値'!$F$11/100,0)+IF(D19="LVL",X19*'3＿各種係数値'!$F$12/100,0))</f>
        <v xml:space="preserve"> </v>
      </c>
      <c r="AB19" s="13" t="str">
        <f t="shared" si="4"/>
        <v xml:space="preserve"> </v>
      </c>
      <c r="AC19" s="153"/>
      <c r="AD19" s="154"/>
      <c r="AE19" s="13" t="str">
        <f t="shared" si="5"/>
        <v xml:space="preserve"> </v>
      </c>
    </row>
    <row r="20" spans="2:31" ht="27" customHeight="1">
      <c r="B20" s="2">
        <f t="shared" si="6"/>
        <v>7</v>
      </c>
      <c r="C20" s="143"/>
      <c r="D20" s="143"/>
      <c r="E20" s="144"/>
      <c r="F20" s="145"/>
      <c r="G20" s="146"/>
      <c r="H20" s="146"/>
      <c r="I20" s="270"/>
      <c r="J20" s="271"/>
      <c r="K20" s="147"/>
      <c r="L20" s="270"/>
      <c r="M20" s="271"/>
      <c r="N20" s="147"/>
      <c r="O20" s="147"/>
      <c r="P20" s="147"/>
      <c r="Q20" s="147"/>
      <c r="R20" s="13" t="str">
        <f t="shared" si="0"/>
        <v xml:space="preserve"> </v>
      </c>
      <c r="S20" s="13" t="str">
        <f t="shared" si="1"/>
        <v xml:space="preserve"> </v>
      </c>
      <c r="T20" s="13" t="str">
        <f t="shared" si="2"/>
        <v/>
      </c>
      <c r="U20" s="13" t="str">
        <f t="shared" si="3"/>
        <v/>
      </c>
      <c r="V20" s="147"/>
      <c r="W20" s="147"/>
      <c r="X20" s="147"/>
      <c r="Y20" s="13" t="str">
        <f>IF(OR(V20="スギ",W20="スギ"),IF(C20="製材区分（製材・集成材・CLT等）",X20*'3＿各種係数値'!$F$13/100,X20*'3＿各種係数値'!$F$15/100)," ")</f>
        <v xml:space="preserve"> </v>
      </c>
      <c r="Z20" s="13" t="str">
        <f>IF(OR(V20="ヒノキ",W20="ヒノキ"),IF(C20="製材区分（製材・集成材・CLT等）",X20*'3＿各種係数値'!$F$14/100,X20*'3＿各種係数値'!$F$16/100)," ")</f>
        <v xml:space="preserve"> </v>
      </c>
      <c r="AA20" s="13" t="str">
        <f>IF(IF(D20="集成材",X20*'3＿各種係数値'!$F$9/100,0)+IF(D20="合板",X20*'3＿各種係数値'!$F$10/100,0)+IF(D20="CLT",X20*'3＿各種係数値'!$F$11/100,0)+IF(D20="LVL",X20*'3＿各種係数値'!$F$12/100,0)=0," ",IF(D20="集成材",X20*'3＿各種係数値'!$F$9/100,0)+IF(D20="合板",X20*'3＿各種係数値'!$F$10/100,0)+IF(D20="CLT",X20*'3＿各種係数値'!$F$11/100,0)+IF(D20="LVL",X20*'3＿各種係数値'!$F$12/100,0))</f>
        <v xml:space="preserve"> </v>
      </c>
      <c r="AB20" s="13" t="str">
        <f t="shared" si="4"/>
        <v xml:space="preserve"> </v>
      </c>
      <c r="AC20" s="153"/>
      <c r="AD20" s="154"/>
      <c r="AE20" s="13" t="str">
        <f t="shared" si="5"/>
        <v xml:space="preserve"> </v>
      </c>
    </row>
    <row r="21" spans="2:31" ht="27" customHeight="1">
      <c r="B21" s="2">
        <f t="shared" si="6"/>
        <v>8</v>
      </c>
      <c r="C21" s="143"/>
      <c r="D21" s="143"/>
      <c r="E21" s="144"/>
      <c r="F21" s="145"/>
      <c r="G21" s="146"/>
      <c r="H21" s="146"/>
      <c r="I21" s="270"/>
      <c r="J21" s="271"/>
      <c r="K21" s="147"/>
      <c r="L21" s="270"/>
      <c r="M21" s="271"/>
      <c r="N21" s="147"/>
      <c r="O21" s="147"/>
      <c r="P21" s="147"/>
      <c r="Q21" s="147"/>
      <c r="R21" s="13" t="str">
        <f t="shared" si="0"/>
        <v xml:space="preserve"> </v>
      </c>
      <c r="S21" s="13" t="str">
        <f t="shared" si="1"/>
        <v xml:space="preserve"> </v>
      </c>
      <c r="T21" s="13" t="str">
        <f t="shared" si="2"/>
        <v/>
      </c>
      <c r="U21" s="13" t="str">
        <f t="shared" si="3"/>
        <v/>
      </c>
      <c r="V21" s="147"/>
      <c r="W21" s="147"/>
      <c r="X21" s="147"/>
      <c r="Y21" s="13" t="str">
        <f>IF(OR(V21="スギ",W21="スギ"),IF(C21="製材区分（製材・集成材・CLT等）",X21*'3＿各種係数値'!$F$13/100,X21*'3＿各種係数値'!$F$15/100)," ")</f>
        <v xml:space="preserve"> </v>
      </c>
      <c r="Z21" s="13" t="str">
        <f>IF(OR(V21="ヒノキ",W21="ヒノキ"),IF(C21="製材区分（製材・集成材・CLT等）",X21*'3＿各種係数値'!$F$14/100,X21*'3＿各種係数値'!$F$16/100)," ")</f>
        <v xml:space="preserve"> </v>
      </c>
      <c r="AA21" s="13" t="str">
        <f>IF(IF(D21="集成材",X21*'3＿各種係数値'!$F$9/100,0)+IF(D21="合板",X21*'3＿各種係数値'!$F$10/100,0)+IF(D21="CLT",X21*'3＿各種係数値'!$F$11/100,0)+IF(D21="LVL",X21*'3＿各種係数値'!$F$12/100,0)=0," ",IF(D21="集成材",X21*'3＿各種係数値'!$F$9/100,0)+IF(D21="合板",X21*'3＿各種係数値'!$F$10/100,0)+IF(D21="CLT",X21*'3＿各種係数値'!$F$11/100,0)+IF(D21="LVL",X21*'3＿各種係数値'!$F$12/100,0))</f>
        <v xml:space="preserve"> </v>
      </c>
      <c r="AB21" s="13" t="str">
        <f t="shared" si="4"/>
        <v xml:space="preserve"> </v>
      </c>
      <c r="AC21" s="153"/>
      <c r="AD21" s="154"/>
      <c r="AE21" s="13" t="str">
        <f t="shared" si="5"/>
        <v xml:space="preserve"> </v>
      </c>
    </row>
    <row r="22" spans="2:31" ht="27" customHeight="1">
      <c r="B22" s="2">
        <f t="shared" si="6"/>
        <v>9</v>
      </c>
      <c r="C22" s="143"/>
      <c r="D22" s="143"/>
      <c r="E22" s="144"/>
      <c r="F22" s="145"/>
      <c r="G22" s="146"/>
      <c r="H22" s="146"/>
      <c r="I22" s="270"/>
      <c r="J22" s="271"/>
      <c r="K22" s="147"/>
      <c r="L22" s="270"/>
      <c r="M22" s="271"/>
      <c r="N22" s="147"/>
      <c r="O22" s="147"/>
      <c r="P22" s="147"/>
      <c r="Q22" s="147"/>
      <c r="R22" s="13" t="str">
        <f t="shared" si="0"/>
        <v xml:space="preserve"> </v>
      </c>
      <c r="S22" s="13" t="str">
        <f t="shared" si="1"/>
        <v xml:space="preserve"> </v>
      </c>
      <c r="T22" s="13" t="str">
        <f t="shared" si="2"/>
        <v/>
      </c>
      <c r="U22" s="13" t="str">
        <f t="shared" si="3"/>
        <v/>
      </c>
      <c r="V22" s="147"/>
      <c r="W22" s="147"/>
      <c r="X22" s="147"/>
      <c r="Y22" s="13" t="str">
        <f>IF(OR(V22="スギ",W22="スギ"),IF(C22="製材区分（製材・集成材・CLT等）",X22*'3＿各種係数値'!$F$13/100,X22*'3＿各種係数値'!$F$15/100)," ")</f>
        <v xml:space="preserve"> </v>
      </c>
      <c r="Z22" s="13" t="str">
        <f>IF(OR(V22="ヒノキ",W22="ヒノキ"),IF(C22="製材区分（製材・集成材・CLT等）",X22*'3＿各種係数値'!$F$14/100,X22*'3＿各種係数値'!$F$16/100)," ")</f>
        <v xml:space="preserve"> </v>
      </c>
      <c r="AA22" s="13" t="str">
        <f>IF(IF(D22="集成材",X22*'3＿各種係数値'!$F$9/100,0)+IF(D22="合板",X22*'3＿各種係数値'!$F$10/100,0)+IF(D22="CLT",X22*'3＿各種係数値'!$F$11/100,0)+IF(D22="LVL",X22*'3＿各種係数値'!$F$12/100,0)=0," ",IF(D22="集成材",X22*'3＿各種係数値'!$F$9/100,0)+IF(D22="合板",X22*'3＿各種係数値'!$F$10/100,0)+IF(D22="CLT",X22*'3＿各種係数値'!$F$11/100,0)+IF(D22="LVL",X22*'3＿各種係数値'!$F$12/100,0))</f>
        <v xml:space="preserve"> </v>
      </c>
      <c r="AB22" s="13" t="str">
        <f t="shared" si="4"/>
        <v xml:space="preserve"> </v>
      </c>
      <c r="AC22" s="153"/>
      <c r="AD22" s="154"/>
      <c r="AE22" s="13" t="str">
        <f t="shared" si="5"/>
        <v xml:space="preserve"> </v>
      </c>
    </row>
    <row r="23" spans="2:31" ht="27" customHeight="1">
      <c r="B23" s="2">
        <f t="shared" si="6"/>
        <v>10</v>
      </c>
      <c r="C23" s="143"/>
      <c r="D23" s="143"/>
      <c r="E23" s="144"/>
      <c r="F23" s="145"/>
      <c r="G23" s="146"/>
      <c r="H23" s="146"/>
      <c r="I23" s="270"/>
      <c r="J23" s="271"/>
      <c r="K23" s="147"/>
      <c r="L23" s="270"/>
      <c r="M23" s="271"/>
      <c r="N23" s="147"/>
      <c r="O23" s="147"/>
      <c r="P23" s="147"/>
      <c r="Q23" s="147"/>
      <c r="R23" s="13" t="str">
        <f t="shared" si="0"/>
        <v xml:space="preserve"> </v>
      </c>
      <c r="S23" s="13" t="str">
        <f t="shared" si="1"/>
        <v xml:space="preserve"> </v>
      </c>
      <c r="T23" s="13" t="str">
        <f t="shared" si="2"/>
        <v/>
      </c>
      <c r="U23" s="13" t="str">
        <f t="shared" si="3"/>
        <v/>
      </c>
      <c r="V23" s="147"/>
      <c r="W23" s="147"/>
      <c r="X23" s="147"/>
      <c r="Y23" s="13" t="str">
        <f>IF(OR(V23="スギ",W23="スギ"),IF(C23="製材区分（製材・集成材・CLT等）",X23*'3＿各種係数値'!$F$13/100,X23*'3＿各種係数値'!$F$15/100)," ")</f>
        <v xml:space="preserve"> </v>
      </c>
      <c r="Z23" s="13" t="str">
        <f>IF(OR(V23="ヒノキ",W23="ヒノキ"),IF(C23="製材区分（製材・集成材・CLT等）",X23*'3＿各種係数値'!$F$14/100,X23*'3＿各種係数値'!$F$16/100)," ")</f>
        <v xml:space="preserve"> </v>
      </c>
      <c r="AA23" s="13" t="str">
        <f>IF(IF(D23="集成材",X23*'3＿各種係数値'!$F$9/100,0)+IF(D23="合板",X23*'3＿各種係数値'!$F$10/100,0)+IF(D23="CLT",X23*'3＿各種係数値'!$F$11/100,0)+IF(D23="LVL",X23*'3＿各種係数値'!$F$12/100,0)=0," ",IF(D23="集成材",X23*'3＿各種係数値'!$F$9/100,0)+IF(D23="合板",X23*'3＿各種係数値'!$F$10/100,0)+IF(D23="CLT",X23*'3＿各種係数値'!$F$11/100,0)+IF(D23="LVL",X23*'3＿各種係数値'!$F$12/100,0))</f>
        <v xml:space="preserve"> </v>
      </c>
      <c r="AB23" s="13" t="str">
        <f t="shared" si="4"/>
        <v xml:space="preserve"> </v>
      </c>
      <c r="AC23" s="153"/>
      <c r="AD23" s="154"/>
      <c r="AE23" s="13" t="str">
        <f t="shared" si="5"/>
        <v xml:space="preserve"> </v>
      </c>
    </row>
    <row r="24" spans="2:31" ht="27" customHeight="1">
      <c r="B24" s="2">
        <f t="shared" si="6"/>
        <v>11</v>
      </c>
      <c r="C24" s="143"/>
      <c r="D24" s="143"/>
      <c r="E24" s="144"/>
      <c r="F24" s="145"/>
      <c r="G24" s="146"/>
      <c r="H24" s="146"/>
      <c r="I24" s="270"/>
      <c r="J24" s="271"/>
      <c r="K24" s="147"/>
      <c r="L24" s="270"/>
      <c r="M24" s="271"/>
      <c r="N24" s="147"/>
      <c r="O24" s="147"/>
      <c r="P24" s="147"/>
      <c r="Q24" s="147"/>
      <c r="R24" s="13" t="str">
        <f t="shared" si="0"/>
        <v xml:space="preserve"> </v>
      </c>
      <c r="S24" s="13" t="str">
        <f t="shared" si="1"/>
        <v xml:space="preserve"> </v>
      </c>
      <c r="T24" s="13" t="str">
        <f t="shared" si="2"/>
        <v/>
      </c>
      <c r="U24" s="13" t="str">
        <f t="shared" si="3"/>
        <v/>
      </c>
      <c r="V24" s="147"/>
      <c r="W24" s="147"/>
      <c r="X24" s="147"/>
      <c r="Y24" s="13" t="str">
        <f>IF(OR(V24="スギ",W24="スギ"),IF(C24="製材区分（製材・集成材・CLT等）",X24*'3＿各種係数値'!$F$13/100,X24*'3＿各種係数値'!$F$15/100)," ")</f>
        <v xml:space="preserve"> </v>
      </c>
      <c r="Z24" s="13" t="str">
        <f>IF(OR(V24="ヒノキ",W24="ヒノキ"),IF(C24="製材区分（製材・集成材・CLT等）",X24*'3＿各種係数値'!$F$14/100,X24*'3＿各種係数値'!$F$16/100)," ")</f>
        <v xml:space="preserve"> </v>
      </c>
      <c r="AA24" s="13" t="str">
        <f>IF(IF(D24="集成材",X24*'3＿各種係数値'!$F$9/100,0)+IF(D24="合板",X24*'3＿各種係数値'!$F$10/100,0)+IF(D24="CLT",X24*'3＿各種係数値'!$F$11/100,0)+IF(D24="LVL",X24*'3＿各種係数値'!$F$12/100,0)=0," ",IF(D24="集成材",X24*'3＿各種係数値'!$F$9/100,0)+IF(D24="合板",X24*'3＿各種係数値'!$F$10/100,0)+IF(D24="CLT",X24*'3＿各種係数値'!$F$11/100,0)+IF(D24="LVL",X24*'3＿各種係数値'!$F$12/100,0))</f>
        <v xml:space="preserve"> </v>
      </c>
      <c r="AB24" s="13" t="str">
        <f t="shared" si="4"/>
        <v xml:space="preserve"> </v>
      </c>
      <c r="AC24" s="153"/>
      <c r="AD24" s="154"/>
      <c r="AE24" s="13" t="str">
        <f t="shared" si="5"/>
        <v xml:space="preserve"> </v>
      </c>
    </row>
    <row r="25" spans="2:31" ht="27" customHeight="1">
      <c r="B25" s="2">
        <f t="shared" si="6"/>
        <v>12</v>
      </c>
      <c r="C25" s="143"/>
      <c r="D25" s="143"/>
      <c r="E25" s="144"/>
      <c r="F25" s="145"/>
      <c r="G25" s="146"/>
      <c r="H25" s="146"/>
      <c r="I25" s="270"/>
      <c r="J25" s="271"/>
      <c r="K25" s="147"/>
      <c r="L25" s="270"/>
      <c r="M25" s="271"/>
      <c r="N25" s="147"/>
      <c r="O25" s="147"/>
      <c r="P25" s="147"/>
      <c r="Q25" s="147"/>
      <c r="R25" s="13" t="str">
        <f t="shared" si="0"/>
        <v xml:space="preserve"> </v>
      </c>
      <c r="S25" s="13" t="str">
        <f t="shared" si="1"/>
        <v xml:space="preserve"> </v>
      </c>
      <c r="T25" s="13" t="str">
        <f t="shared" si="2"/>
        <v/>
      </c>
      <c r="U25" s="13" t="str">
        <f t="shared" si="3"/>
        <v/>
      </c>
      <c r="V25" s="147"/>
      <c r="W25" s="147"/>
      <c r="X25" s="147"/>
      <c r="Y25" s="13" t="str">
        <f>IF(OR(V25="スギ",W25="スギ"),IF(C25="製材区分（製材・集成材・CLT等）",X25*'3＿各種係数値'!$F$13/100,X25*'3＿各種係数値'!$F$15/100)," ")</f>
        <v xml:space="preserve"> </v>
      </c>
      <c r="Z25" s="13" t="str">
        <f>IF(OR(V25="ヒノキ",W25="ヒノキ"),IF(C25="製材区分（製材・集成材・CLT等）",X25*'3＿各種係数値'!$F$14/100,X25*'3＿各種係数値'!$F$16/100)," ")</f>
        <v xml:space="preserve"> </v>
      </c>
      <c r="AA25" s="13" t="str">
        <f>IF(IF(D25="集成材",X25*'3＿各種係数値'!$F$9/100,0)+IF(D25="合板",X25*'3＿各種係数値'!$F$10/100,0)+IF(D25="CLT",X25*'3＿各種係数値'!$F$11/100,0)+IF(D25="LVL",X25*'3＿各種係数値'!$F$12/100,0)=0," ",IF(D25="集成材",X25*'3＿各種係数値'!$F$9/100,0)+IF(D25="合板",X25*'3＿各種係数値'!$F$10/100,0)+IF(D25="CLT",X25*'3＿各種係数値'!$F$11/100,0)+IF(D25="LVL",X25*'3＿各種係数値'!$F$12/100,0))</f>
        <v xml:space="preserve"> </v>
      </c>
      <c r="AB25" s="13" t="str">
        <f t="shared" si="4"/>
        <v xml:space="preserve"> </v>
      </c>
      <c r="AC25" s="153"/>
      <c r="AD25" s="154"/>
      <c r="AE25" s="13" t="str">
        <f t="shared" si="5"/>
        <v xml:space="preserve"> </v>
      </c>
    </row>
    <row r="26" spans="2:31" ht="27" customHeight="1">
      <c r="B26" s="2">
        <f t="shared" si="6"/>
        <v>13</v>
      </c>
      <c r="C26" s="143"/>
      <c r="D26" s="143"/>
      <c r="E26" s="144"/>
      <c r="F26" s="145"/>
      <c r="G26" s="146"/>
      <c r="H26" s="146"/>
      <c r="I26" s="270"/>
      <c r="J26" s="271"/>
      <c r="K26" s="147"/>
      <c r="L26" s="270"/>
      <c r="M26" s="271"/>
      <c r="N26" s="147"/>
      <c r="O26" s="147"/>
      <c r="P26" s="147"/>
      <c r="Q26" s="147"/>
      <c r="R26" s="13" t="str">
        <f t="shared" si="0"/>
        <v xml:space="preserve"> </v>
      </c>
      <c r="S26" s="13" t="str">
        <f t="shared" si="1"/>
        <v xml:space="preserve"> </v>
      </c>
      <c r="T26" s="13" t="str">
        <f t="shared" si="2"/>
        <v/>
      </c>
      <c r="U26" s="13" t="str">
        <f t="shared" si="3"/>
        <v/>
      </c>
      <c r="V26" s="147"/>
      <c r="W26" s="147"/>
      <c r="X26" s="147"/>
      <c r="Y26" s="13" t="str">
        <f>IF(OR(V26="スギ",W26="スギ"),IF(C26="製材区分（製材・集成材・CLT等）",X26*'3＿各種係数値'!$F$13/100,X26*'3＿各種係数値'!$F$15/100)," ")</f>
        <v xml:space="preserve"> </v>
      </c>
      <c r="Z26" s="13" t="str">
        <f>IF(OR(V26="ヒノキ",W26="ヒノキ"),IF(C26="製材区分（製材・集成材・CLT等）",X26*'3＿各種係数値'!$F$14/100,X26*'3＿各種係数値'!$F$16/100)," ")</f>
        <v xml:space="preserve"> </v>
      </c>
      <c r="AA26" s="13" t="str">
        <f>IF(IF(D26="集成材",X26*'3＿各種係数値'!$F$9/100,0)+IF(D26="合板",X26*'3＿各種係数値'!$F$10/100,0)+IF(D26="CLT",X26*'3＿各種係数値'!$F$11/100,0)+IF(D26="LVL",X26*'3＿各種係数値'!$F$12/100,0)=0," ",IF(D26="集成材",X26*'3＿各種係数値'!$F$9/100,0)+IF(D26="合板",X26*'3＿各種係数値'!$F$10/100,0)+IF(D26="CLT",X26*'3＿各種係数値'!$F$11/100,0)+IF(D26="LVL",X26*'3＿各種係数値'!$F$12/100,0))</f>
        <v xml:space="preserve"> </v>
      </c>
      <c r="AB26" s="13" t="str">
        <f t="shared" si="4"/>
        <v xml:space="preserve"> </v>
      </c>
      <c r="AC26" s="153"/>
      <c r="AD26" s="154"/>
      <c r="AE26" s="13" t="str">
        <f t="shared" si="5"/>
        <v xml:space="preserve"> </v>
      </c>
    </row>
    <row r="27" spans="2:31" ht="27" customHeight="1">
      <c r="B27" s="2">
        <f t="shared" si="6"/>
        <v>14</v>
      </c>
      <c r="C27" s="143"/>
      <c r="D27" s="143"/>
      <c r="E27" s="144"/>
      <c r="F27" s="145"/>
      <c r="G27" s="146"/>
      <c r="H27" s="146"/>
      <c r="I27" s="270"/>
      <c r="J27" s="271"/>
      <c r="K27" s="147"/>
      <c r="L27" s="270"/>
      <c r="M27" s="271"/>
      <c r="N27" s="147"/>
      <c r="O27" s="147"/>
      <c r="P27" s="147"/>
      <c r="Q27" s="147"/>
      <c r="R27" s="13" t="str">
        <f t="shared" si="0"/>
        <v xml:space="preserve"> </v>
      </c>
      <c r="S27" s="13" t="str">
        <f t="shared" si="1"/>
        <v xml:space="preserve"> </v>
      </c>
      <c r="T27" s="13" t="str">
        <f t="shared" si="2"/>
        <v/>
      </c>
      <c r="U27" s="13" t="str">
        <f t="shared" si="3"/>
        <v/>
      </c>
      <c r="V27" s="147"/>
      <c r="W27" s="147"/>
      <c r="X27" s="147"/>
      <c r="Y27" s="13" t="str">
        <f>IF(OR(V27="スギ",W27="スギ"),IF(C27="製材区分（製材・集成材・CLT等）",X27*'3＿各種係数値'!$F$13/100,X27*'3＿各種係数値'!$F$15/100)," ")</f>
        <v xml:space="preserve"> </v>
      </c>
      <c r="Z27" s="13" t="str">
        <f>IF(OR(V27="ヒノキ",W27="ヒノキ"),IF(C27="製材区分（製材・集成材・CLT等）",X27*'3＿各種係数値'!$F$14/100,X27*'3＿各種係数値'!$F$16/100)," ")</f>
        <v xml:space="preserve"> </v>
      </c>
      <c r="AA27" s="13" t="str">
        <f>IF(IF(D27="集成材",X27*'3＿各種係数値'!$F$9/100,0)+IF(D27="合板",X27*'3＿各種係数値'!$F$10/100,0)+IF(D27="CLT",X27*'3＿各種係数値'!$F$11/100,0)+IF(D27="LVL",X27*'3＿各種係数値'!$F$12/100,0)=0," ",IF(D27="集成材",X27*'3＿各種係数値'!$F$9/100,0)+IF(D27="合板",X27*'3＿各種係数値'!$F$10/100,0)+IF(D27="CLT",X27*'3＿各種係数値'!$F$11/100,0)+IF(D27="LVL",X27*'3＿各種係数値'!$F$12/100,0))</f>
        <v xml:space="preserve"> </v>
      </c>
      <c r="AB27" s="13" t="str">
        <f t="shared" si="4"/>
        <v xml:space="preserve"> </v>
      </c>
      <c r="AC27" s="153"/>
      <c r="AD27" s="154"/>
      <c r="AE27" s="13" t="str">
        <f t="shared" si="5"/>
        <v xml:space="preserve"> </v>
      </c>
    </row>
    <row r="28" spans="2:31" ht="27" customHeight="1">
      <c r="B28" s="2">
        <f t="shared" si="6"/>
        <v>15</v>
      </c>
      <c r="C28" s="143"/>
      <c r="D28" s="143"/>
      <c r="E28" s="144"/>
      <c r="F28" s="145"/>
      <c r="G28" s="146"/>
      <c r="H28" s="146"/>
      <c r="I28" s="270"/>
      <c r="J28" s="271"/>
      <c r="K28" s="147"/>
      <c r="L28" s="270"/>
      <c r="M28" s="271"/>
      <c r="N28" s="147"/>
      <c r="O28" s="147"/>
      <c r="P28" s="147"/>
      <c r="Q28" s="147"/>
      <c r="R28" s="13" t="str">
        <f t="shared" si="0"/>
        <v xml:space="preserve"> </v>
      </c>
      <c r="S28" s="13" t="str">
        <f t="shared" si="1"/>
        <v xml:space="preserve"> </v>
      </c>
      <c r="T28" s="13" t="str">
        <f t="shared" si="2"/>
        <v/>
      </c>
      <c r="U28" s="13" t="str">
        <f t="shared" si="3"/>
        <v/>
      </c>
      <c r="V28" s="147"/>
      <c r="W28" s="147"/>
      <c r="X28" s="147"/>
      <c r="Y28" s="13" t="str">
        <f>IF(OR(V28="スギ",W28="スギ"),IF(C28="製材区分（製材・集成材・CLT等）",X28*'3＿各種係数値'!$F$13/100,X28*'3＿各種係数値'!$F$15/100)," ")</f>
        <v xml:space="preserve"> </v>
      </c>
      <c r="Z28" s="13" t="str">
        <f>IF(OR(V28="ヒノキ",W28="ヒノキ"),IF(C28="製材区分（製材・集成材・CLT等）",X28*'3＿各種係数値'!$F$14/100,X28*'3＿各種係数値'!$F$16/100)," ")</f>
        <v xml:space="preserve"> </v>
      </c>
      <c r="AA28" s="13" t="str">
        <f>IF(IF(D28="集成材",X28*'3＿各種係数値'!$F$9/100,0)+IF(D28="合板",X28*'3＿各種係数値'!$F$10/100,0)+IF(D28="CLT",X28*'3＿各種係数値'!$F$11/100,0)+IF(D28="LVL",X28*'3＿各種係数値'!$F$12/100,0)=0," ",IF(D28="集成材",X28*'3＿各種係数値'!$F$9/100,0)+IF(D28="合板",X28*'3＿各種係数値'!$F$10/100,0)+IF(D28="CLT",X28*'3＿各種係数値'!$F$11/100,0)+IF(D28="LVL",X28*'3＿各種係数値'!$F$12/100,0))</f>
        <v xml:space="preserve"> </v>
      </c>
      <c r="AB28" s="13" t="str">
        <f t="shared" si="4"/>
        <v xml:space="preserve"> </v>
      </c>
      <c r="AC28" s="153"/>
      <c r="AD28" s="154"/>
      <c r="AE28" s="13" t="str">
        <f t="shared" si="5"/>
        <v xml:space="preserve"> </v>
      </c>
    </row>
    <row r="29" spans="2:31" ht="27" customHeight="1">
      <c r="B29" s="2">
        <f t="shared" si="6"/>
        <v>16</v>
      </c>
      <c r="C29" s="143"/>
      <c r="D29" s="143"/>
      <c r="E29" s="144"/>
      <c r="F29" s="145"/>
      <c r="G29" s="146"/>
      <c r="H29" s="146"/>
      <c r="I29" s="270"/>
      <c r="J29" s="271"/>
      <c r="K29" s="147"/>
      <c r="L29" s="270"/>
      <c r="M29" s="271"/>
      <c r="N29" s="147"/>
      <c r="O29" s="147"/>
      <c r="P29" s="147"/>
      <c r="Q29" s="147"/>
      <c r="R29" s="13" t="str">
        <f t="shared" si="0"/>
        <v xml:space="preserve"> </v>
      </c>
      <c r="S29" s="13" t="str">
        <f t="shared" si="1"/>
        <v xml:space="preserve"> </v>
      </c>
      <c r="T29" s="13" t="str">
        <f t="shared" si="2"/>
        <v/>
      </c>
      <c r="U29" s="13" t="str">
        <f t="shared" si="3"/>
        <v/>
      </c>
      <c r="V29" s="147"/>
      <c r="W29" s="147"/>
      <c r="X29" s="147"/>
      <c r="Y29" s="13" t="str">
        <f>IF(OR(V29="スギ",W29="スギ"),IF(C29="製材区分（製材・集成材・CLT等）",X29*'3＿各種係数値'!$F$13/100,X29*'3＿各種係数値'!$F$15/100)," ")</f>
        <v xml:space="preserve"> </v>
      </c>
      <c r="Z29" s="13" t="str">
        <f>IF(OR(V29="ヒノキ",W29="ヒノキ"),IF(C29="製材区分（製材・集成材・CLT等）",X29*'3＿各種係数値'!$F$14/100,X29*'3＿各種係数値'!$F$16/100)," ")</f>
        <v xml:space="preserve"> </v>
      </c>
      <c r="AA29" s="13" t="str">
        <f>IF(IF(D29="集成材",X29*'3＿各種係数値'!$F$9/100,0)+IF(D29="合板",X29*'3＿各種係数値'!$F$10/100,0)+IF(D29="CLT",X29*'3＿各種係数値'!$F$11/100,0)+IF(D29="LVL",X29*'3＿各種係数値'!$F$12/100,0)=0," ",IF(D29="集成材",X29*'3＿各種係数値'!$F$9/100,0)+IF(D29="合板",X29*'3＿各種係数値'!$F$10/100,0)+IF(D29="CLT",X29*'3＿各種係数値'!$F$11/100,0)+IF(D29="LVL",X29*'3＿各種係数値'!$F$12/100,0))</f>
        <v xml:space="preserve"> </v>
      </c>
      <c r="AB29" s="13" t="str">
        <f t="shared" si="4"/>
        <v xml:space="preserve"> </v>
      </c>
      <c r="AC29" s="153"/>
      <c r="AD29" s="154"/>
      <c r="AE29" s="13" t="str">
        <f t="shared" si="5"/>
        <v xml:space="preserve"> </v>
      </c>
    </row>
    <row r="30" spans="2:31" ht="27" customHeight="1">
      <c r="B30" s="2">
        <f t="shared" si="6"/>
        <v>17</v>
      </c>
      <c r="C30" s="143"/>
      <c r="D30" s="143"/>
      <c r="E30" s="144"/>
      <c r="F30" s="145"/>
      <c r="G30" s="146"/>
      <c r="H30" s="146"/>
      <c r="I30" s="270"/>
      <c r="J30" s="271"/>
      <c r="K30" s="147"/>
      <c r="L30" s="270"/>
      <c r="M30" s="271"/>
      <c r="N30" s="147"/>
      <c r="O30" s="147"/>
      <c r="P30" s="147"/>
      <c r="Q30" s="147"/>
      <c r="R30" s="13" t="str">
        <f t="shared" si="0"/>
        <v xml:space="preserve"> </v>
      </c>
      <c r="S30" s="13" t="str">
        <f t="shared" si="1"/>
        <v xml:space="preserve"> </v>
      </c>
      <c r="T30" s="13" t="str">
        <f t="shared" si="2"/>
        <v/>
      </c>
      <c r="U30" s="13" t="str">
        <f t="shared" si="3"/>
        <v/>
      </c>
      <c r="V30" s="147"/>
      <c r="W30" s="147"/>
      <c r="X30" s="147"/>
      <c r="Y30" s="13" t="str">
        <f>IF(OR(V30="スギ",W30="スギ"),IF(C30="製材区分（製材・集成材・CLT等）",X30*'3＿各種係数値'!$F$13/100,X30*'3＿各種係数値'!$F$15/100)," ")</f>
        <v xml:space="preserve"> </v>
      </c>
      <c r="Z30" s="13" t="str">
        <f>IF(OR(V30="ヒノキ",W30="ヒノキ"),IF(C30="製材区分（製材・集成材・CLT等）",X30*'3＿各種係数値'!$F$14/100,X30*'3＿各種係数値'!$F$16/100)," ")</f>
        <v xml:space="preserve"> </v>
      </c>
      <c r="AA30" s="13" t="str">
        <f>IF(IF(D30="集成材",X30*'3＿各種係数値'!$F$9/100,0)+IF(D30="合板",X30*'3＿各種係数値'!$F$10/100,0)+IF(D30="CLT",X30*'3＿各種係数値'!$F$11/100,0)+IF(D30="LVL",X30*'3＿各種係数値'!$F$12/100,0)=0," ",IF(D30="集成材",X30*'3＿各種係数値'!$F$9/100,0)+IF(D30="合板",X30*'3＿各種係数値'!$F$10/100,0)+IF(D30="CLT",X30*'3＿各種係数値'!$F$11/100,0)+IF(D30="LVL",X30*'3＿各種係数値'!$F$12/100,0))</f>
        <v xml:space="preserve"> </v>
      </c>
      <c r="AB30" s="13" t="str">
        <f t="shared" si="4"/>
        <v xml:space="preserve"> </v>
      </c>
      <c r="AC30" s="153"/>
      <c r="AD30" s="154"/>
      <c r="AE30" s="13" t="str">
        <f t="shared" si="5"/>
        <v xml:space="preserve"> </v>
      </c>
    </row>
    <row r="31" spans="2:31" ht="27" customHeight="1">
      <c r="B31" s="2">
        <f t="shared" si="6"/>
        <v>18</v>
      </c>
      <c r="C31" s="143"/>
      <c r="D31" s="143"/>
      <c r="E31" s="144"/>
      <c r="F31" s="145"/>
      <c r="G31" s="146"/>
      <c r="H31" s="146"/>
      <c r="I31" s="270"/>
      <c r="J31" s="271"/>
      <c r="K31" s="147"/>
      <c r="L31" s="270"/>
      <c r="M31" s="271"/>
      <c r="N31" s="147"/>
      <c r="O31" s="147"/>
      <c r="P31" s="147"/>
      <c r="Q31" s="147"/>
      <c r="R31" s="13" t="str">
        <f t="shared" si="0"/>
        <v xml:space="preserve"> </v>
      </c>
      <c r="S31" s="13" t="str">
        <f t="shared" si="1"/>
        <v xml:space="preserve"> </v>
      </c>
      <c r="T31" s="13" t="str">
        <f t="shared" si="2"/>
        <v/>
      </c>
      <c r="U31" s="13" t="str">
        <f t="shared" si="3"/>
        <v/>
      </c>
      <c r="V31" s="147"/>
      <c r="W31" s="147"/>
      <c r="X31" s="147"/>
      <c r="Y31" s="13" t="str">
        <f>IF(OR(V31="スギ",W31="スギ"),IF(C31="製材区分（製材・集成材・CLT等）",X31*'3＿各種係数値'!$F$13/100,X31*'3＿各種係数値'!$F$15/100)," ")</f>
        <v xml:space="preserve"> </v>
      </c>
      <c r="Z31" s="13" t="str">
        <f>IF(OR(V31="ヒノキ",W31="ヒノキ"),IF(C31="製材区分（製材・集成材・CLT等）",X31*'3＿各種係数値'!$F$14/100,X31*'3＿各種係数値'!$F$16/100)," ")</f>
        <v xml:space="preserve"> </v>
      </c>
      <c r="AA31" s="13" t="str">
        <f>IF(IF(D31="集成材",X31*'3＿各種係数値'!$F$9/100,0)+IF(D31="合板",X31*'3＿各種係数値'!$F$10/100,0)+IF(D31="CLT",X31*'3＿各種係数値'!$F$11/100,0)+IF(D31="LVL",X31*'3＿各種係数値'!$F$12/100,0)=0," ",IF(D31="集成材",X31*'3＿各種係数値'!$F$9/100,0)+IF(D31="合板",X31*'3＿各種係数値'!$F$10/100,0)+IF(D31="CLT",X31*'3＿各種係数値'!$F$11/100,0)+IF(D31="LVL",X31*'3＿各種係数値'!$F$12/100,0))</f>
        <v xml:space="preserve"> </v>
      </c>
      <c r="AB31" s="13" t="str">
        <f t="shared" si="4"/>
        <v xml:space="preserve"> </v>
      </c>
      <c r="AC31" s="153"/>
      <c r="AD31" s="154"/>
      <c r="AE31" s="13" t="str">
        <f t="shared" si="5"/>
        <v xml:space="preserve"> </v>
      </c>
    </row>
    <row r="32" spans="2:31" ht="27" customHeight="1">
      <c r="B32" s="2">
        <f t="shared" si="6"/>
        <v>19</v>
      </c>
      <c r="C32" s="143"/>
      <c r="D32" s="143"/>
      <c r="E32" s="144"/>
      <c r="F32" s="145"/>
      <c r="G32" s="146"/>
      <c r="H32" s="146"/>
      <c r="I32" s="270"/>
      <c r="J32" s="271"/>
      <c r="K32" s="147"/>
      <c r="L32" s="270"/>
      <c r="M32" s="271"/>
      <c r="N32" s="147"/>
      <c r="O32" s="147"/>
      <c r="P32" s="147"/>
      <c r="Q32" s="147"/>
      <c r="R32" s="13" t="str">
        <f t="shared" si="0"/>
        <v xml:space="preserve"> </v>
      </c>
      <c r="S32" s="13" t="str">
        <f t="shared" si="1"/>
        <v xml:space="preserve"> </v>
      </c>
      <c r="T32" s="13" t="str">
        <f t="shared" si="2"/>
        <v/>
      </c>
      <c r="U32" s="13" t="str">
        <f t="shared" si="3"/>
        <v/>
      </c>
      <c r="V32" s="147"/>
      <c r="W32" s="147"/>
      <c r="X32" s="147"/>
      <c r="Y32" s="13" t="str">
        <f>IF(OR(V32="スギ",W32="スギ"),IF(C32="製材区分（製材・集成材・CLT等）",X32*'3＿各種係数値'!$F$13/100,X32*'3＿各種係数値'!$F$15/100)," ")</f>
        <v xml:space="preserve"> </v>
      </c>
      <c r="Z32" s="13" t="str">
        <f>IF(OR(V32="ヒノキ",W32="ヒノキ"),IF(C32="製材区分（製材・集成材・CLT等）",X32*'3＿各種係数値'!$F$14/100,X32*'3＿各種係数値'!$F$16/100)," ")</f>
        <v xml:space="preserve"> </v>
      </c>
      <c r="AA32" s="13" t="str">
        <f>IF(IF(D32="集成材",X32*'3＿各種係数値'!$F$9/100,0)+IF(D32="合板",X32*'3＿各種係数値'!$F$10/100,0)+IF(D32="CLT",X32*'3＿各種係数値'!$F$11/100,0)+IF(D32="LVL",X32*'3＿各種係数値'!$F$12/100,0)=0," ",IF(D32="集成材",X32*'3＿各種係数値'!$F$9/100,0)+IF(D32="合板",X32*'3＿各種係数値'!$F$10/100,0)+IF(D32="CLT",X32*'3＿各種係数値'!$F$11/100,0)+IF(D32="LVL",X32*'3＿各種係数値'!$F$12/100,0))</f>
        <v xml:space="preserve"> </v>
      </c>
      <c r="AB32" s="13" t="str">
        <f t="shared" si="4"/>
        <v xml:space="preserve"> </v>
      </c>
      <c r="AC32" s="153"/>
      <c r="AD32" s="154"/>
      <c r="AE32" s="13" t="str">
        <f t="shared" si="5"/>
        <v xml:space="preserve"> </v>
      </c>
    </row>
    <row r="33" spans="2:31" ht="27" customHeight="1">
      <c r="B33" s="2">
        <f t="shared" si="6"/>
        <v>20</v>
      </c>
      <c r="C33" s="143"/>
      <c r="D33" s="143"/>
      <c r="E33" s="144"/>
      <c r="F33" s="145"/>
      <c r="G33" s="146"/>
      <c r="H33" s="146"/>
      <c r="I33" s="270"/>
      <c r="J33" s="271"/>
      <c r="K33" s="147"/>
      <c r="L33" s="270"/>
      <c r="M33" s="271"/>
      <c r="N33" s="147"/>
      <c r="O33" s="147"/>
      <c r="P33" s="147"/>
      <c r="Q33" s="147"/>
      <c r="R33" s="13" t="str">
        <f t="shared" si="0"/>
        <v xml:space="preserve"> </v>
      </c>
      <c r="S33" s="13" t="str">
        <f t="shared" si="1"/>
        <v xml:space="preserve"> </v>
      </c>
      <c r="T33" s="13" t="str">
        <f t="shared" si="2"/>
        <v/>
      </c>
      <c r="U33" s="13" t="str">
        <f t="shared" si="3"/>
        <v/>
      </c>
      <c r="V33" s="147"/>
      <c r="W33" s="147"/>
      <c r="X33" s="147"/>
      <c r="Y33" s="13" t="str">
        <f>IF(OR(V33="スギ",W33="スギ"),IF(C33="製材区分（製材・集成材・CLT等）",X33*'3＿各種係数値'!$F$13/100,X33*'3＿各種係数値'!$F$15/100)," ")</f>
        <v xml:space="preserve"> </v>
      </c>
      <c r="Z33" s="13" t="str">
        <f>IF(OR(V33="ヒノキ",W33="ヒノキ"),IF(C33="製材区分（製材・集成材・CLT等）",X33*'3＿各種係数値'!$F$14/100,X33*'3＿各種係数値'!$F$16/100)," ")</f>
        <v xml:space="preserve"> </v>
      </c>
      <c r="AA33" s="13" t="str">
        <f>IF(IF(D33="集成材",X33*'3＿各種係数値'!$F$9/100,0)+IF(D33="合板",X33*'3＿各種係数値'!$F$10/100,0)+IF(D33="CLT",X33*'3＿各種係数値'!$F$11/100,0)+IF(D33="LVL",X33*'3＿各種係数値'!$F$12/100,0)=0," ",IF(D33="集成材",X33*'3＿各種係数値'!$F$9/100,0)+IF(D33="合板",X33*'3＿各種係数値'!$F$10/100,0)+IF(D33="CLT",X33*'3＿各種係数値'!$F$11/100,0)+IF(D33="LVL",X33*'3＿各種係数値'!$F$12/100,0))</f>
        <v xml:space="preserve"> </v>
      </c>
      <c r="AB33" s="13" t="str">
        <f t="shared" si="4"/>
        <v xml:space="preserve"> </v>
      </c>
      <c r="AC33" s="153"/>
      <c r="AD33" s="154"/>
      <c r="AE33" s="13" t="str">
        <f t="shared" si="5"/>
        <v xml:space="preserve"> </v>
      </c>
    </row>
    <row r="34" spans="2:31" ht="27" customHeight="1">
      <c r="B34" s="2">
        <f t="shared" si="6"/>
        <v>21</v>
      </c>
      <c r="C34" s="143"/>
      <c r="D34" s="143"/>
      <c r="E34" s="144"/>
      <c r="F34" s="145"/>
      <c r="G34" s="146"/>
      <c r="H34" s="146"/>
      <c r="I34" s="270"/>
      <c r="J34" s="271"/>
      <c r="K34" s="147"/>
      <c r="L34" s="270"/>
      <c r="M34" s="271"/>
      <c r="N34" s="147"/>
      <c r="O34" s="147"/>
      <c r="P34" s="147"/>
      <c r="Q34" s="147"/>
      <c r="R34" s="13" t="str">
        <f t="shared" si="0"/>
        <v xml:space="preserve"> </v>
      </c>
      <c r="S34" s="13" t="str">
        <f t="shared" si="1"/>
        <v xml:space="preserve"> </v>
      </c>
      <c r="T34" s="13" t="str">
        <f t="shared" si="2"/>
        <v/>
      </c>
      <c r="U34" s="13" t="str">
        <f t="shared" si="3"/>
        <v/>
      </c>
      <c r="V34" s="147"/>
      <c r="W34" s="147"/>
      <c r="X34" s="147"/>
      <c r="Y34" s="13" t="str">
        <f>IF(OR(V34="スギ",W34="スギ"),IF(C34="製材区分（製材・集成材・CLT等）",X34*'3＿各種係数値'!$F$13/100,X34*'3＿各種係数値'!$F$15/100)," ")</f>
        <v xml:space="preserve"> </v>
      </c>
      <c r="Z34" s="13" t="str">
        <f>IF(OR(V34="ヒノキ",W34="ヒノキ"),IF(C34="製材区分（製材・集成材・CLT等）",X34*'3＿各種係数値'!$F$14/100,X34*'3＿各種係数値'!$F$16/100)," ")</f>
        <v xml:space="preserve"> </v>
      </c>
      <c r="AA34" s="13" t="str">
        <f>IF(IF(D34="集成材",X34*'3＿各種係数値'!$F$9/100,0)+IF(D34="合板",X34*'3＿各種係数値'!$F$10/100,0)+IF(D34="CLT",X34*'3＿各種係数値'!$F$11/100,0)+IF(D34="LVL",X34*'3＿各種係数値'!$F$12/100,0)=0," ",IF(D34="集成材",X34*'3＿各種係数値'!$F$9/100,0)+IF(D34="合板",X34*'3＿各種係数値'!$F$10/100,0)+IF(D34="CLT",X34*'3＿各種係数値'!$F$11/100,0)+IF(D34="LVL",X34*'3＿各種係数値'!$F$12/100,0))</f>
        <v xml:space="preserve"> </v>
      </c>
      <c r="AB34" s="13" t="str">
        <f t="shared" si="4"/>
        <v xml:space="preserve"> </v>
      </c>
      <c r="AC34" s="153"/>
      <c r="AD34" s="154"/>
      <c r="AE34" s="13" t="str">
        <f t="shared" si="5"/>
        <v xml:space="preserve"> </v>
      </c>
    </row>
    <row r="35" spans="2:31" ht="27" customHeight="1">
      <c r="B35" s="2">
        <f t="shared" si="6"/>
        <v>22</v>
      </c>
      <c r="C35" s="143"/>
      <c r="D35" s="143"/>
      <c r="E35" s="144"/>
      <c r="F35" s="145"/>
      <c r="G35" s="146"/>
      <c r="H35" s="146"/>
      <c r="I35" s="270"/>
      <c r="J35" s="271"/>
      <c r="K35" s="147"/>
      <c r="L35" s="270"/>
      <c r="M35" s="271"/>
      <c r="N35" s="147"/>
      <c r="O35" s="147"/>
      <c r="P35" s="147"/>
      <c r="Q35" s="147"/>
      <c r="R35" s="13" t="str">
        <f t="shared" si="0"/>
        <v xml:space="preserve"> </v>
      </c>
      <c r="S35" s="13" t="str">
        <f t="shared" si="1"/>
        <v xml:space="preserve"> </v>
      </c>
      <c r="T35" s="13" t="str">
        <f t="shared" si="2"/>
        <v/>
      </c>
      <c r="U35" s="13" t="str">
        <f t="shared" si="3"/>
        <v/>
      </c>
      <c r="V35" s="147"/>
      <c r="W35" s="147"/>
      <c r="X35" s="147"/>
      <c r="Y35" s="13" t="str">
        <f>IF(OR(V35="スギ",W35="スギ"),IF(C35="製材区分（製材・集成材・CLT等）",X35*'3＿各種係数値'!$F$13/100,X35*'3＿各種係数値'!$F$15/100)," ")</f>
        <v xml:space="preserve"> </v>
      </c>
      <c r="Z35" s="13" t="str">
        <f>IF(OR(V35="ヒノキ",W35="ヒノキ"),IF(C35="製材区分（製材・集成材・CLT等）",X35*'3＿各種係数値'!$F$14/100,X35*'3＿各種係数値'!$F$16/100)," ")</f>
        <v xml:space="preserve"> </v>
      </c>
      <c r="AA35" s="13" t="str">
        <f>IF(IF(D35="集成材",X35*'3＿各種係数値'!$F$9/100,0)+IF(D35="合板",X35*'3＿各種係数値'!$F$10/100,0)+IF(D35="CLT",X35*'3＿各種係数値'!$F$11/100,0)+IF(D35="LVL",X35*'3＿各種係数値'!$F$12/100,0)=0," ",IF(D35="集成材",X35*'3＿各種係数値'!$F$9/100,0)+IF(D35="合板",X35*'3＿各種係数値'!$F$10/100,0)+IF(D35="CLT",X35*'3＿各種係数値'!$F$11/100,0)+IF(D35="LVL",X35*'3＿各種係数値'!$F$12/100,0))</f>
        <v xml:space="preserve"> </v>
      </c>
      <c r="AB35" s="13" t="str">
        <f t="shared" si="4"/>
        <v xml:space="preserve"> </v>
      </c>
      <c r="AC35" s="153"/>
      <c r="AD35" s="154"/>
      <c r="AE35" s="13" t="str">
        <f t="shared" si="5"/>
        <v xml:space="preserve"> </v>
      </c>
    </row>
    <row r="36" spans="2:31" ht="27" customHeight="1">
      <c r="B36" s="2">
        <f t="shared" si="6"/>
        <v>23</v>
      </c>
      <c r="C36" s="143"/>
      <c r="D36" s="143"/>
      <c r="E36" s="144"/>
      <c r="F36" s="145"/>
      <c r="G36" s="146"/>
      <c r="H36" s="146"/>
      <c r="I36" s="270"/>
      <c r="J36" s="271"/>
      <c r="K36" s="147"/>
      <c r="L36" s="270"/>
      <c r="M36" s="271"/>
      <c r="N36" s="147"/>
      <c r="O36" s="147"/>
      <c r="P36" s="147"/>
      <c r="Q36" s="147"/>
      <c r="R36" s="13" t="str">
        <f t="shared" si="0"/>
        <v xml:space="preserve"> </v>
      </c>
      <c r="S36" s="13" t="str">
        <f t="shared" si="1"/>
        <v xml:space="preserve"> </v>
      </c>
      <c r="T36" s="13" t="str">
        <f t="shared" si="2"/>
        <v/>
      </c>
      <c r="U36" s="13" t="str">
        <f t="shared" si="3"/>
        <v/>
      </c>
      <c r="V36" s="147"/>
      <c r="W36" s="147"/>
      <c r="X36" s="147"/>
      <c r="Y36" s="13" t="str">
        <f>IF(OR(V36="スギ",W36="スギ"),IF(C36="製材区分（製材・集成材・CLT等）",X36*'3＿各種係数値'!$F$13/100,X36*'3＿各種係数値'!$F$15/100)," ")</f>
        <v xml:space="preserve"> </v>
      </c>
      <c r="Z36" s="13" t="str">
        <f>IF(OR(V36="ヒノキ",W36="ヒノキ"),IF(C36="製材区分（製材・集成材・CLT等）",X36*'3＿各種係数値'!$F$14/100,X36*'3＿各種係数値'!$F$16/100)," ")</f>
        <v xml:space="preserve"> </v>
      </c>
      <c r="AA36" s="13" t="str">
        <f>IF(IF(D36="集成材",X36*'3＿各種係数値'!$F$9/100,0)+IF(D36="合板",X36*'3＿各種係数値'!$F$10/100,0)+IF(D36="CLT",X36*'3＿各種係数値'!$F$11/100,0)+IF(D36="LVL",X36*'3＿各種係数値'!$F$12/100,0)=0," ",IF(D36="集成材",X36*'3＿各種係数値'!$F$9/100,0)+IF(D36="合板",X36*'3＿各種係数値'!$F$10/100,0)+IF(D36="CLT",X36*'3＿各種係数値'!$F$11/100,0)+IF(D36="LVL",X36*'3＿各種係数値'!$F$12/100,0))</f>
        <v xml:space="preserve"> </v>
      </c>
      <c r="AB36" s="13" t="str">
        <f t="shared" si="4"/>
        <v xml:space="preserve"> </v>
      </c>
      <c r="AC36" s="153"/>
      <c r="AD36" s="154"/>
      <c r="AE36" s="13" t="str">
        <f t="shared" si="5"/>
        <v xml:space="preserve"> </v>
      </c>
    </row>
    <row r="37" spans="2:31" ht="27" customHeight="1">
      <c r="B37" s="2">
        <f t="shared" si="6"/>
        <v>24</v>
      </c>
      <c r="C37" s="143"/>
      <c r="D37" s="143"/>
      <c r="E37" s="144"/>
      <c r="F37" s="145"/>
      <c r="G37" s="146"/>
      <c r="H37" s="146"/>
      <c r="I37" s="270"/>
      <c r="J37" s="271"/>
      <c r="K37" s="147"/>
      <c r="L37" s="270"/>
      <c r="M37" s="271"/>
      <c r="N37" s="147"/>
      <c r="O37" s="147"/>
      <c r="P37" s="147"/>
      <c r="Q37" s="147"/>
      <c r="R37" s="13" t="str">
        <f t="shared" si="0"/>
        <v xml:space="preserve"> </v>
      </c>
      <c r="S37" s="13" t="str">
        <f t="shared" si="1"/>
        <v xml:space="preserve"> </v>
      </c>
      <c r="T37" s="13" t="str">
        <f t="shared" si="2"/>
        <v/>
      </c>
      <c r="U37" s="13" t="str">
        <f t="shared" si="3"/>
        <v/>
      </c>
      <c r="V37" s="147"/>
      <c r="W37" s="147"/>
      <c r="X37" s="147"/>
      <c r="Y37" s="13" t="str">
        <f>IF(OR(V37="スギ",W37="スギ"),IF(C37="製材区分（製材・集成材・CLT等）",X37*'3＿各種係数値'!$F$13/100,X37*'3＿各種係数値'!$F$15/100)," ")</f>
        <v xml:space="preserve"> </v>
      </c>
      <c r="Z37" s="13" t="str">
        <f>IF(OR(V37="ヒノキ",W37="ヒノキ"),IF(C37="製材区分（製材・集成材・CLT等）",X37*'3＿各種係数値'!$F$14/100,X37*'3＿各種係数値'!$F$16/100)," ")</f>
        <v xml:space="preserve"> </v>
      </c>
      <c r="AA37" s="13" t="str">
        <f>IF(IF(D37="集成材",X37*'3＿各種係数値'!$F$9/100,0)+IF(D37="合板",X37*'3＿各種係数値'!$F$10/100,0)+IF(D37="CLT",X37*'3＿各種係数値'!$F$11/100,0)+IF(D37="LVL",X37*'3＿各種係数値'!$F$12/100,0)=0," ",IF(D37="集成材",X37*'3＿各種係数値'!$F$9/100,0)+IF(D37="合板",X37*'3＿各種係数値'!$F$10/100,0)+IF(D37="CLT",X37*'3＿各種係数値'!$F$11/100,0)+IF(D37="LVL",X37*'3＿各種係数値'!$F$12/100,0))</f>
        <v xml:space="preserve"> </v>
      </c>
      <c r="AB37" s="13" t="str">
        <f t="shared" si="4"/>
        <v xml:space="preserve"> </v>
      </c>
      <c r="AC37" s="153"/>
      <c r="AD37" s="154"/>
      <c r="AE37" s="13" t="str">
        <f t="shared" si="5"/>
        <v xml:space="preserve"> </v>
      </c>
    </row>
    <row r="38" spans="2:31" ht="27" customHeight="1">
      <c r="B38" s="2">
        <f t="shared" si="6"/>
        <v>25</v>
      </c>
      <c r="C38" s="143"/>
      <c r="D38" s="143"/>
      <c r="E38" s="144"/>
      <c r="F38" s="145"/>
      <c r="G38" s="146"/>
      <c r="H38" s="146"/>
      <c r="I38" s="270"/>
      <c r="J38" s="271"/>
      <c r="K38" s="147"/>
      <c r="L38" s="270"/>
      <c r="M38" s="271"/>
      <c r="N38" s="147"/>
      <c r="O38" s="147"/>
      <c r="P38" s="147"/>
      <c r="Q38" s="147"/>
      <c r="R38" s="13" t="str">
        <f t="shared" si="0"/>
        <v xml:space="preserve"> </v>
      </c>
      <c r="S38" s="13" t="str">
        <f t="shared" si="1"/>
        <v xml:space="preserve"> </v>
      </c>
      <c r="T38" s="13" t="str">
        <f t="shared" si="2"/>
        <v/>
      </c>
      <c r="U38" s="13" t="str">
        <f t="shared" si="3"/>
        <v/>
      </c>
      <c r="V38" s="147"/>
      <c r="W38" s="147"/>
      <c r="X38" s="147"/>
      <c r="Y38" s="13" t="str">
        <f>IF(OR(V38="スギ",W38="スギ"),IF(C38="製材区分（製材・集成材・CLT等）",X38*'3＿各種係数値'!$F$13/100,X38*'3＿各種係数値'!$F$15/100)," ")</f>
        <v xml:space="preserve"> </v>
      </c>
      <c r="Z38" s="13" t="str">
        <f>IF(OR(V38="ヒノキ",W38="ヒノキ"),IF(C38="製材区分（製材・集成材・CLT等）",X38*'3＿各種係数値'!$F$14/100,X38*'3＿各種係数値'!$F$16/100)," ")</f>
        <v xml:space="preserve"> </v>
      </c>
      <c r="AA38" s="13" t="str">
        <f>IF(IF(D38="集成材",X38*'3＿各種係数値'!$F$9/100,0)+IF(D38="合板",X38*'3＿各種係数値'!$F$10/100,0)+IF(D38="CLT",X38*'3＿各種係数値'!$F$11/100,0)+IF(D38="LVL",X38*'3＿各種係数値'!$F$12/100,0)=0," ",IF(D38="集成材",X38*'3＿各種係数値'!$F$9/100,0)+IF(D38="合板",X38*'3＿各種係数値'!$F$10/100,0)+IF(D38="CLT",X38*'3＿各種係数値'!$F$11/100,0)+IF(D38="LVL",X38*'3＿各種係数値'!$F$12/100,0))</f>
        <v xml:space="preserve"> </v>
      </c>
      <c r="AB38" s="13" t="str">
        <f t="shared" si="4"/>
        <v xml:space="preserve"> </v>
      </c>
      <c r="AC38" s="153"/>
      <c r="AD38" s="154"/>
      <c r="AE38" s="13" t="str">
        <f t="shared" si="5"/>
        <v xml:space="preserve"> </v>
      </c>
    </row>
    <row r="39" spans="2:31" ht="27" customHeight="1">
      <c r="B39" s="2">
        <f t="shared" si="6"/>
        <v>26</v>
      </c>
      <c r="C39" s="143"/>
      <c r="D39" s="143"/>
      <c r="E39" s="144"/>
      <c r="F39" s="145"/>
      <c r="G39" s="146"/>
      <c r="H39" s="146"/>
      <c r="I39" s="270"/>
      <c r="J39" s="271"/>
      <c r="K39" s="147"/>
      <c r="L39" s="270"/>
      <c r="M39" s="271"/>
      <c r="N39" s="147"/>
      <c r="O39" s="147"/>
      <c r="P39" s="147"/>
      <c r="Q39" s="147"/>
      <c r="R39" s="13" t="str">
        <f t="shared" si="0"/>
        <v xml:space="preserve"> </v>
      </c>
      <c r="S39" s="13" t="str">
        <f t="shared" si="1"/>
        <v xml:space="preserve"> </v>
      </c>
      <c r="T39" s="13" t="str">
        <f t="shared" si="2"/>
        <v/>
      </c>
      <c r="U39" s="13" t="str">
        <f t="shared" si="3"/>
        <v/>
      </c>
      <c r="V39" s="147"/>
      <c r="W39" s="147"/>
      <c r="X39" s="147"/>
      <c r="Y39" s="13" t="str">
        <f>IF(OR(V39="スギ",W39="スギ"),IF(C39="製材区分（製材・集成材・CLT等）",X39*'3＿各種係数値'!$F$13/100,X39*'3＿各種係数値'!$F$15/100)," ")</f>
        <v xml:space="preserve"> </v>
      </c>
      <c r="Z39" s="13" t="str">
        <f>IF(OR(V39="ヒノキ",W39="ヒノキ"),IF(C39="製材区分（製材・集成材・CLT等）",X39*'3＿各種係数値'!$F$14/100,X39*'3＿各種係数値'!$F$16/100)," ")</f>
        <v xml:space="preserve"> </v>
      </c>
      <c r="AA39" s="13" t="str">
        <f>IF(IF(D39="集成材",X39*'3＿各種係数値'!$F$9/100,0)+IF(D39="合板",X39*'3＿各種係数値'!$F$10/100,0)+IF(D39="CLT",X39*'3＿各種係数値'!$F$11/100,0)+IF(D39="LVL",X39*'3＿各種係数値'!$F$12/100,0)=0," ",IF(D39="集成材",X39*'3＿各種係数値'!$F$9/100,0)+IF(D39="合板",X39*'3＿各種係数値'!$F$10/100,0)+IF(D39="CLT",X39*'3＿各種係数値'!$F$11/100,0)+IF(D39="LVL",X39*'3＿各種係数値'!$F$12/100,0))</f>
        <v xml:space="preserve"> </v>
      </c>
      <c r="AB39" s="13" t="str">
        <f t="shared" si="4"/>
        <v xml:space="preserve"> </v>
      </c>
      <c r="AC39" s="153"/>
      <c r="AD39" s="154"/>
      <c r="AE39" s="13" t="str">
        <f t="shared" si="5"/>
        <v xml:space="preserve"> </v>
      </c>
    </row>
    <row r="40" spans="2:31" ht="27" customHeight="1">
      <c r="B40" s="2">
        <f t="shared" si="6"/>
        <v>27</v>
      </c>
      <c r="C40" s="143"/>
      <c r="D40" s="143"/>
      <c r="E40" s="144"/>
      <c r="F40" s="145"/>
      <c r="G40" s="146"/>
      <c r="H40" s="146"/>
      <c r="I40" s="270"/>
      <c r="J40" s="271"/>
      <c r="K40" s="147"/>
      <c r="L40" s="270"/>
      <c r="M40" s="271"/>
      <c r="N40" s="147"/>
      <c r="O40" s="147"/>
      <c r="P40" s="147"/>
      <c r="Q40" s="147"/>
      <c r="R40" s="13" t="str">
        <f t="shared" si="0"/>
        <v xml:space="preserve"> </v>
      </c>
      <c r="S40" s="13" t="str">
        <f t="shared" si="1"/>
        <v xml:space="preserve"> </v>
      </c>
      <c r="T40" s="13" t="str">
        <f t="shared" si="2"/>
        <v/>
      </c>
      <c r="U40" s="13" t="str">
        <f t="shared" si="3"/>
        <v/>
      </c>
      <c r="V40" s="147"/>
      <c r="W40" s="147"/>
      <c r="X40" s="147"/>
      <c r="Y40" s="13" t="str">
        <f>IF(OR(V40="スギ",W40="スギ"),IF(C40="製材区分（製材・集成材・CLT等）",X40*'3＿各種係数値'!$F$13/100,X40*'3＿各種係数値'!$F$15/100)," ")</f>
        <v xml:space="preserve"> </v>
      </c>
      <c r="Z40" s="13" t="str">
        <f>IF(OR(V40="ヒノキ",W40="ヒノキ"),IF(C40="製材区分（製材・集成材・CLT等）",X40*'3＿各種係数値'!$F$14/100,X40*'3＿各種係数値'!$F$16/100)," ")</f>
        <v xml:space="preserve"> </v>
      </c>
      <c r="AA40" s="13" t="str">
        <f>IF(IF(D40="集成材",X40*'3＿各種係数値'!$F$9/100,0)+IF(D40="合板",X40*'3＿各種係数値'!$F$10/100,0)+IF(D40="CLT",X40*'3＿各種係数値'!$F$11/100,0)+IF(D40="LVL",X40*'3＿各種係数値'!$F$12/100,0)=0," ",IF(D40="集成材",X40*'3＿各種係数値'!$F$9/100,0)+IF(D40="合板",X40*'3＿各種係数値'!$F$10/100,0)+IF(D40="CLT",X40*'3＿各種係数値'!$F$11/100,0)+IF(D40="LVL",X40*'3＿各種係数値'!$F$12/100,0))</f>
        <v xml:space="preserve"> </v>
      </c>
      <c r="AB40" s="13" t="str">
        <f t="shared" si="4"/>
        <v xml:space="preserve"> </v>
      </c>
      <c r="AC40" s="153"/>
      <c r="AD40" s="154"/>
      <c r="AE40" s="13" t="str">
        <f t="shared" si="5"/>
        <v xml:space="preserve"> </v>
      </c>
    </row>
    <row r="41" spans="2:31" ht="27" customHeight="1">
      <c r="B41" s="2">
        <f t="shared" si="6"/>
        <v>28</v>
      </c>
      <c r="C41" s="143"/>
      <c r="D41" s="143"/>
      <c r="E41" s="144"/>
      <c r="F41" s="145"/>
      <c r="G41" s="146"/>
      <c r="H41" s="146"/>
      <c r="I41" s="270"/>
      <c r="J41" s="271"/>
      <c r="K41" s="147"/>
      <c r="L41" s="270"/>
      <c r="M41" s="271"/>
      <c r="N41" s="147"/>
      <c r="O41" s="147"/>
      <c r="P41" s="147"/>
      <c r="Q41" s="147"/>
      <c r="R41" s="13" t="str">
        <f t="shared" si="0"/>
        <v xml:space="preserve"> </v>
      </c>
      <c r="S41" s="13" t="str">
        <f t="shared" si="1"/>
        <v xml:space="preserve"> </v>
      </c>
      <c r="T41" s="13" t="str">
        <f t="shared" si="2"/>
        <v/>
      </c>
      <c r="U41" s="13" t="str">
        <f t="shared" si="3"/>
        <v/>
      </c>
      <c r="V41" s="147"/>
      <c r="W41" s="147"/>
      <c r="X41" s="147"/>
      <c r="Y41" s="13" t="str">
        <f>IF(OR(V41="スギ",W41="スギ"),IF(C41="製材区分（製材・集成材・CLT等）",X41*'3＿各種係数値'!$F$13/100,X41*'3＿各種係数値'!$F$15/100)," ")</f>
        <v xml:space="preserve"> </v>
      </c>
      <c r="Z41" s="13" t="str">
        <f>IF(OR(V41="ヒノキ",W41="ヒノキ"),IF(C41="製材区分（製材・集成材・CLT等）",X41*'3＿各種係数値'!$F$14/100,X41*'3＿各種係数値'!$F$16/100)," ")</f>
        <v xml:space="preserve"> </v>
      </c>
      <c r="AA41" s="13" t="str">
        <f>IF(IF(D41="集成材",X41*'3＿各種係数値'!$F$9/100,0)+IF(D41="合板",X41*'3＿各種係数値'!$F$10/100,0)+IF(D41="CLT",X41*'3＿各種係数値'!$F$11/100,0)+IF(D41="LVL",X41*'3＿各種係数値'!$F$12/100,0)=0," ",IF(D41="集成材",X41*'3＿各種係数値'!$F$9/100,0)+IF(D41="合板",X41*'3＿各種係数値'!$F$10/100,0)+IF(D41="CLT",X41*'3＿各種係数値'!$F$11/100,0)+IF(D41="LVL",X41*'3＿各種係数値'!$F$12/100,0))</f>
        <v xml:space="preserve"> </v>
      </c>
      <c r="AB41" s="13" t="str">
        <f t="shared" si="4"/>
        <v xml:space="preserve"> </v>
      </c>
      <c r="AC41" s="153"/>
      <c r="AD41" s="154"/>
      <c r="AE41" s="13" t="str">
        <f t="shared" si="5"/>
        <v xml:space="preserve"> </v>
      </c>
    </row>
    <row r="42" spans="2:31" ht="27" customHeight="1">
      <c r="B42" s="2">
        <f t="shared" si="6"/>
        <v>29</v>
      </c>
      <c r="C42" s="143"/>
      <c r="D42" s="143"/>
      <c r="E42" s="144"/>
      <c r="F42" s="145"/>
      <c r="G42" s="146"/>
      <c r="H42" s="146"/>
      <c r="I42" s="270"/>
      <c r="J42" s="271"/>
      <c r="K42" s="147"/>
      <c r="L42" s="270"/>
      <c r="M42" s="271"/>
      <c r="N42" s="147"/>
      <c r="O42" s="147"/>
      <c r="P42" s="147"/>
      <c r="Q42" s="147"/>
      <c r="R42" s="13" t="str">
        <f t="shared" si="0"/>
        <v xml:space="preserve"> </v>
      </c>
      <c r="S42" s="13" t="str">
        <f t="shared" si="1"/>
        <v xml:space="preserve"> </v>
      </c>
      <c r="T42" s="13" t="str">
        <f t="shared" si="2"/>
        <v/>
      </c>
      <c r="U42" s="13" t="str">
        <f t="shared" si="3"/>
        <v/>
      </c>
      <c r="V42" s="147"/>
      <c r="W42" s="147"/>
      <c r="X42" s="147"/>
      <c r="Y42" s="13" t="str">
        <f>IF(OR(V42="スギ",W42="スギ"),IF(C42="製材区分（製材・集成材・CLT等）",X42*'3＿各種係数値'!$F$13/100,X42*'3＿各種係数値'!$F$15/100)," ")</f>
        <v xml:space="preserve"> </v>
      </c>
      <c r="Z42" s="13" t="str">
        <f>IF(OR(V42="ヒノキ",W42="ヒノキ"),IF(C42="製材区分（製材・集成材・CLT等）",X42*'3＿各種係数値'!$F$14/100,X42*'3＿各種係数値'!$F$16/100)," ")</f>
        <v xml:space="preserve"> </v>
      </c>
      <c r="AA42" s="13" t="str">
        <f>IF(IF(D42="集成材",X42*'3＿各種係数値'!$F$9/100,0)+IF(D42="合板",X42*'3＿各種係数値'!$F$10/100,0)+IF(D42="CLT",X42*'3＿各種係数値'!$F$11/100,0)+IF(D42="LVL",X42*'3＿各種係数値'!$F$12/100,0)=0," ",IF(D42="集成材",X42*'3＿各種係数値'!$F$9/100,0)+IF(D42="合板",X42*'3＿各種係数値'!$F$10/100,0)+IF(D42="CLT",X42*'3＿各種係数値'!$F$11/100,0)+IF(D42="LVL",X42*'3＿各種係数値'!$F$12/100,0))</f>
        <v xml:space="preserve"> </v>
      </c>
      <c r="AB42" s="13" t="str">
        <f t="shared" si="4"/>
        <v xml:space="preserve"> </v>
      </c>
      <c r="AC42" s="153"/>
      <c r="AD42" s="154"/>
      <c r="AE42" s="13" t="str">
        <f t="shared" si="5"/>
        <v xml:space="preserve"> </v>
      </c>
    </row>
    <row r="43" spans="2:31" ht="27" customHeight="1">
      <c r="B43" s="2">
        <f t="shared" si="6"/>
        <v>30</v>
      </c>
      <c r="C43" s="143"/>
      <c r="D43" s="143"/>
      <c r="E43" s="144"/>
      <c r="F43" s="145"/>
      <c r="G43" s="146"/>
      <c r="H43" s="146"/>
      <c r="I43" s="270"/>
      <c r="J43" s="271"/>
      <c r="K43" s="147"/>
      <c r="L43" s="270"/>
      <c r="M43" s="271"/>
      <c r="N43" s="147"/>
      <c r="O43" s="147"/>
      <c r="P43" s="147"/>
      <c r="Q43" s="147"/>
      <c r="R43" s="13" t="str">
        <f t="shared" si="0"/>
        <v xml:space="preserve"> </v>
      </c>
      <c r="S43" s="13" t="str">
        <f t="shared" si="1"/>
        <v xml:space="preserve"> </v>
      </c>
      <c r="T43" s="13" t="str">
        <f t="shared" si="2"/>
        <v/>
      </c>
      <c r="U43" s="13" t="str">
        <f t="shared" si="3"/>
        <v/>
      </c>
      <c r="V43" s="147"/>
      <c r="W43" s="147"/>
      <c r="X43" s="147"/>
      <c r="Y43" s="13" t="str">
        <f>IF(OR(V43="スギ",W43="スギ"),IF(C43="製材区分（製材・集成材・CLT等）",X43*'3＿各種係数値'!$F$13/100,X43*'3＿各種係数値'!$F$15/100)," ")</f>
        <v xml:space="preserve"> </v>
      </c>
      <c r="Z43" s="13" t="str">
        <f>IF(OR(V43="ヒノキ",W43="ヒノキ"),IF(C43="製材区分（製材・集成材・CLT等）",X43*'3＿各種係数値'!$F$14/100,X43*'3＿各種係数値'!$F$16/100)," ")</f>
        <v xml:space="preserve"> </v>
      </c>
      <c r="AA43" s="13" t="str">
        <f>IF(IF(D43="集成材",X43*'3＿各種係数値'!$F$9/100,0)+IF(D43="合板",X43*'3＿各種係数値'!$F$10/100,0)+IF(D43="CLT",X43*'3＿各種係数値'!$F$11/100,0)+IF(D43="LVL",X43*'3＿各種係数値'!$F$12/100,0)=0," ",IF(D43="集成材",X43*'3＿各種係数値'!$F$9/100,0)+IF(D43="合板",X43*'3＿各種係数値'!$F$10/100,0)+IF(D43="CLT",X43*'3＿各種係数値'!$F$11/100,0)+IF(D43="LVL",X43*'3＿各種係数値'!$F$12/100,0))</f>
        <v xml:space="preserve"> </v>
      </c>
      <c r="AB43" s="13" t="str">
        <f t="shared" si="4"/>
        <v xml:space="preserve"> </v>
      </c>
      <c r="AC43" s="153"/>
      <c r="AD43" s="154"/>
      <c r="AE43" s="13" t="str">
        <f t="shared" si="5"/>
        <v xml:space="preserve"> </v>
      </c>
    </row>
    <row r="44" spans="2:31" ht="27" customHeight="1">
      <c r="B44" s="2">
        <f t="shared" si="6"/>
        <v>31</v>
      </c>
      <c r="C44" s="143"/>
      <c r="D44" s="143"/>
      <c r="E44" s="144"/>
      <c r="F44" s="145"/>
      <c r="G44" s="146"/>
      <c r="H44" s="146"/>
      <c r="I44" s="270"/>
      <c r="J44" s="271"/>
      <c r="K44" s="147"/>
      <c r="L44" s="270"/>
      <c r="M44" s="271"/>
      <c r="N44" s="147"/>
      <c r="O44" s="147"/>
      <c r="P44" s="147"/>
      <c r="Q44" s="147"/>
      <c r="R44" s="13" t="str">
        <f t="shared" si="0"/>
        <v xml:space="preserve"> </v>
      </c>
      <c r="S44" s="13" t="str">
        <f t="shared" si="1"/>
        <v xml:space="preserve"> </v>
      </c>
      <c r="T44" s="13" t="str">
        <f t="shared" si="2"/>
        <v/>
      </c>
      <c r="U44" s="13" t="str">
        <f t="shared" si="3"/>
        <v/>
      </c>
      <c r="V44" s="147"/>
      <c r="W44" s="147"/>
      <c r="X44" s="147"/>
      <c r="Y44" s="13" t="str">
        <f>IF(OR(V44="スギ",W44="スギ"),IF(C44="製材区分（製材・集成材・CLT等）",X44*'3＿各種係数値'!$F$13/100,X44*'3＿各種係数値'!$F$15/100)," ")</f>
        <v xml:space="preserve"> </v>
      </c>
      <c r="Z44" s="13" t="str">
        <f>IF(OR(V44="ヒノキ",W44="ヒノキ"),IF(C44="製材区分（製材・集成材・CLT等）",X44*'3＿各種係数値'!$F$14/100,X44*'3＿各種係数値'!$F$16/100)," ")</f>
        <v xml:space="preserve"> </v>
      </c>
      <c r="AA44" s="13" t="str">
        <f>IF(IF(D44="集成材",X44*'3＿各種係数値'!$F$9/100,0)+IF(D44="合板",X44*'3＿各種係数値'!$F$10/100,0)+IF(D44="CLT",X44*'3＿各種係数値'!$F$11/100,0)+IF(D44="LVL",X44*'3＿各種係数値'!$F$12/100,0)=0," ",IF(D44="集成材",X44*'3＿各種係数値'!$F$9/100,0)+IF(D44="合板",X44*'3＿各種係数値'!$F$10/100,0)+IF(D44="CLT",X44*'3＿各種係数値'!$F$11/100,0)+IF(D44="LVL",X44*'3＿各種係数値'!$F$12/100,0))</f>
        <v xml:space="preserve"> </v>
      </c>
      <c r="AB44" s="13" t="str">
        <f t="shared" si="4"/>
        <v xml:space="preserve"> </v>
      </c>
      <c r="AC44" s="153"/>
      <c r="AD44" s="154"/>
      <c r="AE44" s="13" t="str">
        <f t="shared" si="5"/>
        <v xml:space="preserve"> </v>
      </c>
    </row>
    <row r="45" spans="2:31" ht="27" customHeight="1">
      <c r="B45" s="2">
        <f t="shared" si="6"/>
        <v>32</v>
      </c>
      <c r="C45" s="143"/>
      <c r="D45" s="143"/>
      <c r="E45" s="144"/>
      <c r="F45" s="145"/>
      <c r="G45" s="146"/>
      <c r="H45" s="146"/>
      <c r="I45" s="270"/>
      <c r="J45" s="271"/>
      <c r="K45" s="147"/>
      <c r="L45" s="270"/>
      <c r="M45" s="271"/>
      <c r="N45" s="147"/>
      <c r="O45" s="147"/>
      <c r="P45" s="147"/>
      <c r="Q45" s="147"/>
      <c r="R45" s="13" t="str">
        <f t="shared" si="0"/>
        <v xml:space="preserve"> </v>
      </c>
      <c r="S45" s="13" t="str">
        <f>IF(O45="ヒノキ",P45*Q45/100," ")</f>
        <v xml:space="preserve"> </v>
      </c>
      <c r="T45" s="13" t="str">
        <f t="shared" si="2"/>
        <v/>
      </c>
      <c r="U45" s="13" t="str">
        <f t="shared" si="3"/>
        <v/>
      </c>
      <c r="V45" s="147"/>
      <c r="W45" s="147"/>
      <c r="X45" s="147"/>
      <c r="Y45" s="13" t="str">
        <f>IF(OR(V45="スギ",W45="スギ"),IF(C45="製材区分（製材・集成材・CLT等）",X45*'3＿各種係数値'!$F$13/100,X45*'3＿各種係数値'!$F$15/100)," ")</f>
        <v xml:space="preserve"> </v>
      </c>
      <c r="Z45" s="13" t="str">
        <f>IF(OR(V45="ヒノキ",W45="ヒノキ"),IF(C45="製材区分（製材・集成材・CLT等）",X45*'3＿各種係数値'!$F$14/100,X45*'3＿各種係数値'!$F$16/100)," ")</f>
        <v xml:space="preserve"> </v>
      </c>
      <c r="AA45" s="13" t="str">
        <f>IF(IF(D45="集成材",X45*'3＿各種係数値'!$F$9/100,0)+IF(D45="合板",X45*'3＿各種係数値'!$F$10/100,0)+IF(D45="CLT",X45*'3＿各種係数値'!$F$11/100,0)+IF(D45="LVL",X45*'3＿各種係数値'!$F$12/100,0)=0," ",IF(D45="集成材",X45*'3＿各種係数値'!$F$9/100,0)+IF(D45="合板",X45*'3＿各種係数値'!$F$10/100,0)+IF(D45="CLT",X45*'3＿各種係数値'!$F$11/100,0)+IF(D45="LVL",X45*'3＿各種係数値'!$F$12/100,0))</f>
        <v xml:space="preserve"> </v>
      </c>
      <c r="AB45" s="13" t="str">
        <f t="shared" si="4"/>
        <v xml:space="preserve"> </v>
      </c>
      <c r="AC45" s="153"/>
      <c r="AD45" s="154"/>
      <c r="AE45" s="13" t="str">
        <f t="shared" si="5"/>
        <v xml:space="preserve"> </v>
      </c>
    </row>
    <row r="46" spans="2:31" ht="27" customHeight="1">
      <c r="B46" s="2">
        <f t="shared" si="6"/>
        <v>33</v>
      </c>
      <c r="C46" s="143"/>
      <c r="D46" s="143"/>
      <c r="E46" s="144"/>
      <c r="F46" s="145"/>
      <c r="G46" s="146"/>
      <c r="H46" s="146"/>
      <c r="I46" s="270"/>
      <c r="J46" s="271"/>
      <c r="K46" s="147"/>
      <c r="L46" s="270"/>
      <c r="M46" s="271"/>
      <c r="N46" s="147"/>
      <c r="O46" s="147"/>
      <c r="P46" s="147"/>
      <c r="Q46" s="147"/>
      <c r="R46" s="13" t="str">
        <f t="shared" si="0"/>
        <v xml:space="preserve"> </v>
      </c>
      <c r="S46" s="13" t="str">
        <f t="shared" si="1"/>
        <v xml:space="preserve"> </v>
      </c>
      <c r="T46" s="13" t="str">
        <f t="shared" si="2"/>
        <v/>
      </c>
      <c r="U46" s="13" t="str">
        <f t="shared" si="3"/>
        <v/>
      </c>
      <c r="V46" s="147"/>
      <c r="W46" s="147"/>
      <c r="X46" s="147"/>
      <c r="Y46" s="13" t="str">
        <f>IF(OR(V46="スギ",W46="スギ"),IF(C46="製材区分（製材・集成材・CLT等）",X46*'3＿各種係数値'!$F$13/100,X46*'3＿各種係数値'!$F$15/100)," ")</f>
        <v xml:space="preserve"> </v>
      </c>
      <c r="Z46" s="13" t="str">
        <f>IF(OR(V46="ヒノキ",W46="ヒノキ"),IF(C46="製材区分（製材・集成材・CLT等）",X46*'3＿各種係数値'!$F$14/100,X46*'3＿各種係数値'!$F$16/100)," ")</f>
        <v xml:space="preserve"> </v>
      </c>
      <c r="AA46" s="13" t="str">
        <f>IF(IF(D46="集成材",X46*'3＿各種係数値'!$F$9/100,0)+IF(D46="合板",X46*'3＿各種係数値'!$F$10/100,0)+IF(D46="CLT",X46*'3＿各種係数値'!$F$11/100,0)+IF(D46="LVL",X46*'3＿各種係数値'!$F$12/100,0)=0," ",IF(D46="集成材",X46*'3＿各種係数値'!$F$9/100,0)+IF(D46="合板",X46*'3＿各種係数値'!$F$10/100,0)+IF(D46="CLT",X46*'3＿各種係数値'!$F$11/100,0)+IF(D46="LVL",X46*'3＿各種係数値'!$F$12/100,0))</f>
        <v xml:space="preserve"> </v>
      </c>
      <c r="AB46" s="13" t="str">
        <f t="shared" si="4"/>
        <v xml:space="preserve"> </v>
      </c>
      <c r="AC46" s="153"/>
      <c r="AD46" s="154"/>
      <c r="AE46" s="13" t="str">
        <f t="shared" si="5"/>
        <v xml:space="preserve"> </v>
      </c>
    </row>
    <row r="47" spans="2:31" ht="27" customHeight="1">
      <c r="B47" s="2">
        <f t="shared" si="6"/>
        <v>34</v>
      </c>
      <c r="C47" s="143"/>
      <c r="D47" s="143"/>
      <c r="E47" s="144"/>
      <c r="F47" s="145"/>
      <c r="G47" s="146"/>
      <c r="H47" s="146"/>
      <c r="I47" s="270"/>
      <c r="J47" s="271"/>
      <c r="K47" s="147"/>
      <c r="L47" s="270"/>
      <c r="M47" s="271"/>
      <c r="N47" s="147"/>
      <c r="O47" s="147"/>
      <c r="P47" s="147"/>
      <c r="Q47" s="147"/>
      <c r="R47" s="13" t="str">
        <f t="shared" si="0"/>
        <v xml:space="preserve"> </v>
      </c>
      <c r="S47" s="13" t="str">
        <f t="shared" si="1"/>
        <v xml:space="preserve"> </v>
      </c>
      <c r="T47" s="13" t="str">
        <f t="shared" si="2"/>
        <v/>
      </c>
      <c r="U47" s="13" t="str">
        <f t="shared" si="3"/>
        <v/>
      </c>
      <c r="V47" s="147"/>
      <c r="W47" s="147"/>
      <c r="X47" s="147"/>
      <c r="Y47" s="13" t="str">
        <f>IF(OR(V47="スギ",W47="スギ"),IF(C47="製材区分（製材・集成材・CLT等）",X47*'3＿各種係数値'!$F$13/100,X47*'3＿各種係数値'!$F$15/100)," ")</f>
        <v xml:space="preserve"> </v>
      </c>
      <c r="Z47" s="13" t="str">
        <f>IF(OR(V47="ヒノキ",W47="ヒノキ"),IF(C47="製材区分（製材・集成材・CLT等）",X47*'3＿各種係数値'!$F$14/100,X47*'3＿各種係数値'!$F$16/100)," ")</f>
        <v xml:space="preserve"> </v>
      </c>
      <c r="AA47" s="13" t="str">
        <f>IF(IF(D47="集成材",X47*'3＿各種係数値'!$F$9/100,0)+IF(D47="合板",X47*'3＿各種係数値'!$F$10/100,0)+IF(D47="CLT",X47*'3＿各種係数値'!$F$11/100,0)+IF(D47="LVL",X47*'3＿各種係数値'!$F$12/100,0)=0," ",IF(D47="集成材",X47*'3＿各種係数値'!$F$9/100,0)+IF(D47="合板",X47*'3＿各種係数値'!$F$10/100,0)+IF(D47="CLT",X47*'3＿各種係数値'!$F$11/100,0)+IF(D47="LVL",X47*'3＿各種係数値'!$F$12/100,0))</f>
        <v xml:space="preserve"> </v>
      </c>
      <c r="AB47" s="13" t="str">
        <f t="shared" si="4"/>
        <v xml:space="preserve"> </v>
      </c>
      <c r="AC47" s="153"/>
      <c r="AD47" s="154"/>
      <c r="AE47" s="13" t="str">
        <f t="shared" si="5"/>
        <v xml:space="preserve"> </v>
      </c>
    </row>
    <row r="48" spans="2:31" ht="27" customHeight="1">
      <c r="B48" s="2">
        <f t="shared" si="6"/>
        <v>35</v>
      </c>
      <c r="C48" s="143"/>
      <c r="D48" s="143"/>
      <c r="E48" s="144"/>
      <c r="F48" s="145"/>
      <c r="G48" s="146"/>
      <c r="H48" s="146"/>
      <c r="I48" s="270"/>
      <c r="J48" s="271"/>
      <c r="K48" s="147"/>
      <c r="L48" s="270"/>
      <c r="M48" s="271"/>
      <c r="N48" s="147"/>
      <c r="O48" s="147"/>
      <c r="P48" s="147"/>
      <c r="Q48" s="147"/>
      <c r="R48" s="13" t="str">
        <f t="shared" si="0"/>
        <v xml:space="preserve"> </v>
      </c>
      <c r="S48" s="13" t="str">
        <f t="shared" si="1"/>
        <v xml:space="preserve"> </v>
      </c>
      <c r="T48" s="13" t="str">
        <f t="shared" si="2"/>
        <v/>
      </c>
      <c r="U48" s="13" t="str">
        <f t="shared" si="3"/>
        <v/>
      </c>
      <c r="V48" s="147"/>
      <c r="W48" s="147"/>
      <c r="X48" s="147"/>
      <c r="Y48" s="13" t="str">
        <f>IF(OR(V48="スギ",W48="スギ"),IF(C48="製材区分（製材・集成材・CLT等）",X48*'3＿各種係数値'!$F$13/100,X48*'3＿各種係数値'!$F$15/100)," ")</f>
        <v xml:space="preserve"> </v>
      </c>
      <c r="Z48" s="13" t="str">
        <f>IF(OR(V48="ヒノキ",W48="ヒノキ"),IF(C48="製材区分（製材・集成材・CLT等）",X48*'3＿各種係数値'!$F$14/100,X48*'3＿各種係数値'!$F$16/100)," ")</f>
        <v xml:space="preserve"> </v>
      </c>
      <c r="AA48" s="13" t="str">
        <f>IF(IF(D48="集成材",X48*'3＿各種係数値'!$F$9/100,0)+IF(D48="合板",X48*'3＿各種係数値'!$F$10/100,0)+IF(D48="CLT",X48*'3＿各種係数値'!$F$11/100,0)+IF(D48="LVL",X48*'3＿各種係数値'!$F$12/100,0)=0," ",IF(D48="集成材",X48*'3＿各種係数値'!$F$9/100,0)+IF(D48="合板",X48*'3＿各種係数値'!$F$10/100,0)+IF(D48="CLT",X48*'3＿各種係数値'!$F$11/100,0)+IF(D48="LVL",X48*'3＿各種係数値'!$F$12/100,0))</f>
        <v xml:space="preserve"> </v>
      </c>
      <c r="AB48" s="13" t="str">
        <f t="shared" si="4"/>
        <v xml:space="preserve"> </v>
      </c>
      <c r="AC48" s="153"/>
      <c r="AD48" s="154"/>
      <c r="AE48" s="13" t="str">
        <f t="shared" si="5"/>
        <v xml:space="preserve"> </v>
      </c>
    </row>
    <row r="49" spans="2:31" ht="27" customHeight="1">
      <c r="B49" s="2">
        <f t="shared" si="6"/>
        <v>36</v>
      </c>
      <c r="C49" s="143"/>
      <c r="D49" s="143"/>
      <c r="E49" s="144"/>
      <c r="F49" s="145"/>
      <c r="G49" s="146"/>
      <c r="H49" s="146"/>
      <c r="I49" s="270"/>
      <c r="J49" s="271"/>
      <c r="K49" s="147"/>
      <c r="L49" s="270"/>
      <c r="M49" s="271"/>
      <c r="N49" s="147"/>
      <c r="O49" s="147"/>
      <c r="P49" s="147"/>
      <c r="Q49" s="147"/>
      <c r="R49" s="13" t="str">
        <f t="shared" si="0"/>
        <v xml:space="preserve"> </v>
      </c>
      <c r="S49" s="13" t="str">
        <f t="shared" si="1"/>
        <v xml:space="preserve"> </v>
      </c>
      <c r="T49" s="13" t="str">
        <f t="shared" si="2"/>
        <v/>
      </c>
      <c r="U49" s="13" t="str">
        <f t="shared" si="3"/>
        <v/>
      </c>
      <c r="V49" s="147"/>
      <c r="W49" s="147"/>
      <c r="X49" s="147"/>
      <c r="Y49" s="13" t="str">
        <f>IF(OR(V49="スギ",W49="スギ"),IF(C49="製材区分（製材・集成材・CLT等）",X49*'3＿各種係数値'!$F$13/100,X49*'3＿各種係数値'!$F$15/100)," ")</f>
        <v xml:space="preserve"> </v>
      </c>
      <c r="Z49" s="13" t="str">
        <f>IF(OR(V49="ヒノキ",W49="ヒノキ"),IF(C49="製材区分（製材・集成材・CLT等）",X49*'3＿各種係数値'!$F$14/100,X49*'3＿各種係数値'!$F$16/100)," ")</f>
        <v xml:space="preserve"> </v>
      </c>
      <c r="AA49" s="13" t="str">
        <f>IF(IF(D49="集成材",X49*'3＿各種係数値'!$F$9/100,0)+IF(D49="合板",X49*'3＿各種係数値'!$F$10/100,0)+IF(D49="CLT",X49*'3＿各種係数値'!$F$11/100,0)+IF(D49="LVL",X49*'3＿各種係数値'!$F$12/100,0)=0," ",IF(D49="集成材",X49*'3＿各種係数値'!$F$9/100,0)+IF(D49="合板",X49*'3＿各種係数値'!$F$10/100,0)+IF(D49="CLT",X49*'3＿各種係数値'!$F$11/100,0)+IF(D49="LVL",X49*'3＿各種係数値'!$F$12/100,0))</f>
        <v xml:space="preserve"> </v>
      </c>
      <c r="AB49" s="13" t="str">
        <f t="shared" si="4"/>
        <v xml:space="preserve"> </v>
      </c>
      <c r="AC49" s="153"/>
      <c r="AD49" s="154"/>
      <c r="AE49" s="13" t="str">
        <f t="shared" si="5"/>
        <v xml:space="preserve"> </v>
      </c>
    </row>
    <row r="50" spans="2:31" ht="27" customHeight="1">
      <c r="B50" s="2">
        <f t="shared" si="6"/>
        <v>37</v>
      </c>
      <c r="C50" s="143"/>
      <c r="D50" s="143"/>
      <c r="E50" s="144"/>
      <c r="F50" s="145"/>
      <c r="G50" s="146"/>
      <c r="H50" s="146"/>
      <c r="I50" s="270"/>
      <c r="J50" s="271"/>
      <c r="K50" s="147"/>
      <c r="L50" s="270"/>
      <c r="M50" s="271"/>
      <c r="N50" s="147"/>
      <c r="O50" s="147"/>
      <c r="P50" s="147"/>
      <c r="Q50" s="147"/>
      <c r="R50" s="13" t="str">
        <f t="shared" si="0"/>
        <v xml:space="preserve"> </v>
      </c>
      <c r="S50" s="13" t="str">
        <f t="shared" si="1"/>
        <v xml:space="preserve"> </v>
      </c>
      <c r="T50" s="13" t="str">
        <f t="shared" si="2"/>
        <v/>
      </c>
      <c r="U50" s="13" t="str">
        <f t="shared" si="3"/>
        <v/>
      </c>
      <c r="V50" s="147"/>
      <c r="W50" s="147"/>
      <c r="X50" s="147"/>
      <c r="Y50" s="13" t="str">
        <f>IF(OR(V50="スギ",W50="スギ"),IF(C50="製材区分（製材・集成材・CLT等）",X50*'3＿各種係数値'!$F$13/100,X50*'3＿各種係数値'!$F$15/100)," ")</f>
        <v xml:space="preserve"> </v>
      </c>
      <c r="Z50" s="13" t="str">
        <f>IF(OR(V50="ヒノキ",W50="ヒノキ"),IF(C50="製材区分（製材・集成材・CLT等）",X50*'3＿各種係数値'!$F$14/100,X50*'3＿各種係数値'!$F$16/100)," ")</f>
        <v xml:space="preserve"> </v>
      </c>
      <c r="AA50" s="13" t="str">
        <f>IF(IF(D50="集成材",X50*'3＿各種係数値'!$F$9/100,0)+IF(D50="合板",X50*'3＿各種係数値'!$F$10/100,0)+IF(D50="CLT",X50*'3＿各種係数値'!$F$11/100,0)+IF(D50="LVL",X50*'3＿各種係数値'!$F$12/100,0)=0," ",IF(D50="集成材",X50*'3＿各種係数値'!$F$9/100,0)+IF(D50="合板",X50*'3＿各種係数値'!$F$10/100,0)+IF(D50="CLT",X50*'3＿各種係数値'!$F$11/100,0)+IF(D50="LVL",X50*'3＿各種係数値'!$F$12/100,0))</f>
        <v xml:space="preserve"> </v>
      </c>
      <c r="AB50" s="13" t="str">
        <f t="shared" si="4"/>
        <v xml:space="preserve"> </v>
      </c>
      <c r="AC50" s="153"/>
      <c r="AD50" s="154"/>
      <c r="AE50" s="13" t="str">
        <f t="shared" si="5"/>
        <v xml:space="preserve"> </v>
      </c>
    </row>
    <row r="51" spans="2:31" ht="27" customHeight="1">
      <c r="B51" s="2">
        <f t="shared" si="6"/>
        <v>38</v>
      </c>
      <c r="C51" s="143"/>
      <c r="D51" s="143"/>
      <c r="E51" s="144"/>
      <c r="F51" s="145"/>
      <c r="G51" s="146"/>
      <c r="H51" s="146"/>
      <c r="I51" s="270"/>
      <c r="J51" s="271"/>
      <c r="K51" s="147"/>
      <c r="L51" s="270"/>
      <c r="M51" s="271"/>
      <c r="N51" s="147"/>
      <c r="O51" s="147"/>
      <c r="P51" s="147"/>
      <c r="Q51" s="147"/>
      <c r="R51" s="13" t="str">
        <f t="shared" si="0"/>
        <v xml:space="preserve"> </v>
      </c>
      <c r="S51" s="13" t="str">
        <f t="shared" si="1"/>
        <v xml:space="preserve"> </v>
      </c>
      <c r="T51" s="13" t="str">
        <f t="shared" si="2"/>
        <v/>
      </c>
      <c r="U51" s="13" t="str">
        <f t="shared" si="3"/>
        <v/>
      </c>
      <c r="V51" s="147"/>
      <c r="W51" s="147"/>
      <c r="X51" s="147"/>
      <c r="Y51" s="13" t="str">
        <f>IF(OR(V51="スギ",W51="スギ"),IF(C51="製材区分（製材・集成材・CLT等）",X51*'3＿各種係数値'!$F$13/100,X51*'3＿各種係数値'!$F$15/100)," ")</f>
        <v xml:space="preserve"> </v>
      </c>
      <c r="Z51" s="13" t="str">
        <f>IF(OR(V51="ヒノキ",W51="ヒノキ"),IF(C51="製材区分（製材・集成材・CLT等）",X51*'3＿各種係数値'!$F$14/100,X51*'3＿各種係数値'!$F$16/100)," ")</f>
        <v xml:space="preserve"> </v>
      </c>
      <c r="AA51" s="13" t="str">
        <f>IF(IF(D51="集成材",X51*'3＿各種係数値'!$F$9/100,0)+IF(D51="合板",X51*'3＿各種係数値'!$F$10/100,0)+IF(D51="CLT",X51*'3＿各種係数値'!$F$11/100,0)+IF(D51="LVL",X51*'3＿各種係数値'!$F$12/100,0)=0," ",IF(D51="集成材",X51*'3＿各種係数値'!$F$9/100,0)+IF(D51="合板",X51*'3＿各種係数値'!$F$10/100,0)+IF(D51="CLT",X51*'3＿各種係数値'!$F$11/100,0)+IF(D51="LVL",X51*'3＿各種係数値'!$F$12/100,0))</f>
        <v xml:space="preserve"> </v>
      </c>
      <c r="AB51" s="13" t="str">
        <f t="shared" si="4"/>
        <v xml:space="preserve"> </v>
      </c>
      <c r="AC51" s="153"/>
      <c r="AD51" s="154"/>
      <c r="AE51" s="13" t="str">
        <f t="shared" si="5"/>
        <v xml:space="preserve"> </v>
      </c>
    </row>
    <row r="52" spans="2:31" ht="27" customHeight="1">
      <c r="B52" s="2">
        <f t="shared" si="6"/>
        <v>39</v>
      </c>
      <c r="C52" s="143"/>
      <c r="D52" s="143"/>
      <c r="E52" s="144"/>
      <c r="F52" s="145"/>
      <c r="G52" s="146"/>
      <c r="H52" s="146"/>
      <c r="I52" s="270"/>
      <c r="J52" s="271"/>
      <c r="K52" s="147"/>
      <c r="L52" s="270"/>
      <c r="M52" s="271"/>
      <c r="N52" s="147"/>
      <c r="O52" s="147"/>
      <c r="P52" s="147"/>
      <c r="Q52" s="147"/>
      <c r="R52" s="13" t="str">
        <f t="shared" si="0"/>
        <v xml:space="preserve"> </v>
      </c>
      <c r="S52" s="13" t="str">
        <f t="shared" si="1"/>
        <v xml:space="preserve"> </v>
      </c>
      <c r="T52" s="13" t="str">
        <f t="shared" si="2"/>
        <v/>
      </c>
      <c r="U52" s="13" t="str">
        <f t="shared" si="3"/>
        <v/>
      </c>
      <c r="V52" s="147"/>
      <c r="W52" s="147"/>
      <c r="X52" s="147"/>
      <c r="Y52" s="13" t="str">
        <f>IF(OR(V52="スギ",W52="スギ"),IF(C52="製材区分（製材・集成材・CLT等）",X52*'3＿各種係数値'!$F$13/100,X52*'3＿各種係数値'!$F$15/100)," ")</f>
        <v xml:space="preserve"> </v>
      </c>
      <c r="Z52" s="13" t="str">
        <f>IF(OR(V52="ヒノキ",W52="ヒノキ"),IF(C52="製材区分（製材・集成材・CLT等）",X52*'3＿各種係数値'!$F$14/100,X52*'3＿各種係数値'!$F$16/100)," ")</f>
        <v xml:space="preserve"> </v>
      </c>
      <c r="AA52" s="13" t="str">
        <f>IF(IF(D52="集成材",X52*'3＿各種係数値'!$F$9/100,0)+IF(D52="合板",X52*'3＿各種係数値'!$F$10/100,0)+IF(D52="CLT",X52*'3＿各種係数値'!$F$11/100,0)+IF(D52="LVL",X52*'3＿各種係数値'!$F$12/100,0)=0," ",IF(D52="集成材",X52*'3＿各種係数値'!$F$9/100,0)+IF(D52="合板",X52*'3＿各種係数値'!$F$10/100,0)+IF(D52="CLT",X52*'3＿各種係数値'!$F$11/100,0)+IF(D52="LVL",X52*'3＿各種係数値'!$F$12/100,0))</f>
        <v xml:space="preserve"> </v>
      </c>
      <c r="AB52" s="13" t="str">
        <f t="shared" si="4"/>
        <v xml:space="preserve"> </v>
      </c>
      <c r="AC52" s="153"/>
      <c r="AD52" s="154"/>
      <c r="AE52" s="13" t="str">
        <f t="shared" si="5"/>
        <v xml:space="preserve"> </v>
      </c>
    </row>
    <row r="53" spans="2:31" ht="27" customHeight="1">
      <c r="B53" s="2">
        <f>B52+1</f>
        <v>40</v>
      </c>
      <c r="C53" s="143"/>
      <c r="D53" s="143"/>
      <c r="E53" s="144"/>
      <c r="F53" s="145"/>
      <c r="G53" s="146"/>
      <c r="H53" s="146"/>
      <c r="I53" s="270"/>
      <c r="J53" s="271"/>
      <c r="K53" s="147"/>
      <c r="L53" s="270"/>
      <c r="M53" s="271"/>
      <c r="N53" s="147"/>
      <c r="O53" s="147"/>
      <c r="P53" s="147"/>
      <c r="Q53" s="147"/>
      <c r="R53" s="13" t="str">
        <f t="shared" ref="R53:R93" si="7">IF(O53="スギ",P53*Q53/100," ")</f>
        <v xml:space="preserve"> </v>
      </c>
      <c r="S53" s="13" t="str">
        <f t="shared" ref="S53:S93" si="8">IF(O53="ヒノキ",P53*Q53/100," ")</f>
        <v xml:space="preserve"> </v>
      </c>
      <c r="T53" s="13" t="str">
        <f t="shared" ref="T53:T93" si="9">IF(P53*Q53/100=0,"",P53*Q53/100)</f>
        <v/>
      </c>
      <c r="U53" s="13" t="str">
        <f t="shared" ref="U53:U93" si="10">IF(P53-P53*Q53/100=0,"",P53-P53*Q53/100)</f>
        <v/>
      </c>
      <c r="V53" s="147"/>
      <c r="W53" s="147"/>
      <c r="X53" s="147"/>
      <c r="Y53" s="13" t="str">
        <f>IF(OR(V53="スギ",W53="スギ"),IF(C53="製材区分（製材・集成材・CLT等）",X53*'3＿各種係数値'!$F$13/100,X53*'3＿各種係数値'!$F$15/100)," ")</f>
        <v xml:space="preserve"> </v>
      </c>
      <c r="Z53" s="13" t="str">
        <f>IF(OR(V53="ヒノキ",W53="ヒノキ"),IF(C53="製材区分（製材・集成材・CLT等）",X53*'3＿各種係数値'!$F$14/100,X53*'3＿各種係数値'!$F$16/100)," ")</f>
        <v xml:space="preserve"> </v>
      </c>
      <c r="AA53" s="13" t="str">
        <f>IF(IF(D53="集成材",X53*'3＿各種係数値'!$F$9/100,0)+IF(D53="合板",X53*'3＿各種係数値'!$F$10/100,0)+IF(D53="CLT",X53*'3＿各種係数値'!$F$11/100,0)+IF(D53="LVL",X53*'3＿各種係数値'!$F$12/100,0)=0," ",IF(D53="集成材",X53*'3＿各種係数値'!$F$9/100,0)+IF(D53="合板",X53*'3＿各種係数値'!$F$10/100,0)+IF(D53="CLT",X53*'3＿各種係数値'!$F$11/100,0)+IF(D53="LVL",X53*'3＿各種係数値'!$F$12/100,0))</f>
        <v xml:space="preserve"> </v>
      </c>
      <c r="AB53" s="13" t="str">
        <f t="shared" ref="AB53:AB93" si="11">IFERROR(X53-AA53," ")</f>
        <v xml:space="preserve"> </v>
      </c>
      <c r="AC53" s="153"/>
      <c r="AD53" s="154"/>
      <c r="AE53" s="13" t="str">
        <f t="shared" ref="AE53:AE93" si="12">IF(H53+P53+X53+AD53=0," ",H53+P53+X53+AD53)</f>
        <v xml:space="preserve"> </v>
      </c>
    </row>
    <row r="54" spans="2:31" ht="27" customHeight="1">
      <c r="B54" s="2">
        <f t="shared" ref="B54:B82" si="13">B53+1</f>
        <v>41</v>
      </c>
      <c r="C54" s="143"/>
      <c r="D54" s="143"/>
      <c r="E54" s="144"/>
      <c r="F54" s="145"/>
      <c r="G54" s="146"/>
      <c r="H54" s="146"/>
      <c r="I54" s="270"/>
      <c r="J54" s="271"/>
      <c r="K54" s="147"/>
      <c r="L54" s="270"/>
      <c r="M54" s="271"/>
      <c r="N54" s="147"/>
      <c r="O54" s="147"/>
      <c r="P54" s="147"/>
      <c r="Q54" s="147"/>
      <c r="R54" s="13" t="str">
        <f t="shared" si="7"/>
        <v xml:space="preserve"> </v>
      </c>
      <c r="S54" s="13" t="str">
        <f t="shared" si="8"/>
        <v xml:space="preserve"> </v>
      </c>
      <c r="T54" s="13" t="str">
        <f t="shared" si="9"/>
        <v/>
      </c>
      <c r="U54" s="13" t="str">
        <f t="shared" si="10"/>
        <v/>
      </c>
      <c r="V54" s="147"/>
      <c r="W54" s="147"/>
      <c r="X54" s="147"/>
      <c r="Y54" s="13" t="str">
        <f>IF(OR(V54="スギ",W54="スギ"),IF(C54="製材区分（製材・集成材・CLT等）",X54*'3＿各種係数値'!$F$13/100,X54*'3＿各種係数値'!$F$15/100)," ")</f>
        <v xml:space="preserve"> </v>
      </c>
      <c r="Z54" s="13" t="str">
        <f>IF(OR(V54="ヒノキ",W54="ヒノキ"),IF(C54="製材区分（製材・集成材・CLT等）",X54*'3＿各種係数値'!$F$14/100,X54*'3＿各種係数値'!$F$16/100)," ")</f>
        <v xml:space="preserve"> </v>
      </c>
      <c r="AA54" s="13" t="str">
        <f>IF(IF(D54="集成材",X54*'3＿各種係数値'!$F$9/100,0)+IF(D54="合板",X54*'3＿各種係数値'!$F$10/100,0)+IF(D54="CLT",X54*'3＿各種係数値'!$F$11/100,0)+IF(D54="LVL",X54*'3＿各種係数値'!$F$12/100,0)=0," ",IF(D54="集成材",X54*'3＿各種係数値'!$F$9/100,0)+IF(D54="合板",X54*'3＿各種係数値'!$F$10/100,0)+IF(D54="CLT",X54*'3＿各種係数値'!$F$11/100,0)+IF(D54="LVL",X54*'3＿各種係数値'!$F$12/100,0))</f>
        <v xml:space="preserve"> </v>
      </c>
      <c r="AB54" s="13" t="str">
        <f t="shared" si="11"/>
        <v xml:space="preserve"> </v>
      </c>
      <c r="AC54" s="153"/>
      <c r="AD54" s="154"/>
      <c r="AE54" s="13" t="str">
        <f t="shared" si="12"/>
        <v xml:space="preserve"> </v>
      </c>
    </row>
    <row r="55" spans="2:31" ht="27" customHeight="1">
      <c r="B55" s="2">
        <f t="shared" si="13"/>
        <v>42</v>
      </c>
      <c r="C55" s="143"/>
      <c r="D55" s="143"/>
      <c r="E55" s="144"/>
      <c r="F55" s="145"/>
      <c r="G55" s="146"/>
      <c r="H55" s="146"/>
      <c r="I55" s="270"/>
      <c r="J55" s="271"/>
      <c r="K55" s="147"/>
      <c r="L55" s="270"/>
      <c r="M55" s="271"/>
      <c r="N55" s="147"/>
      <c r="O55" s="147"/>
      <c r="P55" s="147"/>
      <c r="Q55" s="147"/>
      <c r="R55" s="13" t="str">
        <f t="shared" si="7"/>
        <v xml:space="preserve"> </v>
      </c>
      <c r="S55" s="13" t="str">
        <f t="shared" si="8"/>
        <v xml:space="preserve"> </v>
      </c>
      <c r="T55" s="13" t="str">
        <f t="shared" si="9"/>
        <v/>
      </c>
      <c r="U55" s="13" t="str">
        <f t="shared" si="10"/>
        <v/>
      </c>
      <c r="V55" s="147"/>
      <c r="W55" s="147"/>
      <c r="X55" s="147"/>
      <c r="Y55" s="13" t="str">
        <f>IF(OR(V55="スギ",W55="スギ"),IF(C55="製材区分（製材・集成材・CLT等）",X55*'3＿各種係数値'!$F$13/100,X55*'3＿各種係数値'!$F$15/100)," ")</f>
        <v xml:space="preserve"> </v>
      </c>
      <c r="Z55" s="13" t="str">
        <f>IF(OR(V55="ヒノキ",W55="ヒノキ"),IF(C55="製材区分（製材・集成材・CLT等）",X55*'3＿各種係数値'!$F$14/100,X55*'3＿各種係数値'!$F$16/100)," ")</f>
        <v xml:space="preserve"> </v>
      </c>
      <c r="AA55" s="13" t="str">
        <f>IF(IF(D55="集成材",X55*'3＿各種係数値'!$F$9/100,0)+IF(D55="合板",X55*'3＿各種係数値'!$F$10/100,0)+IF(D55="CLT",X55*'3＿各種係数値'!$F$11/100,0)+IF(D55="LVL",X55*'3＿各種係数値'!$F$12/100,0)=0," ",IF(D55="集成材",X55*'3＿各種係数値'!$F$9/100,0)+IF(D55="合板",X55*'3＿各種係数値'!$F$10/100,0)+IF(D55="CLT",X55*'3＿各種係数値'!$F$11/100,0)+IF(D55="LVL",X55*'3＿各種係数値'!$F$12/100,0))</f>
        <v xml:space="preserve"> </v>
      </c>
      <c r="AB55" s="13" t="str">
        <f t="shared" si="11"/>
        <v xml:space="preserve"> </v>
      </c>
      <c r="AC55" s="153"/>
      <c r="AD55" s="154"/>
      <c r="AE55" s="13" t="str">
        <f t="shared" si="12"/>
        <v xml:space="preserve"> </v>
      </c>
    </row>
    <row r="56" spans="2:31" ht="27" customHeight="1">
      <c r="B56" s="2">
        <f t="shared" si="13"/>
        <v>43</v>
      </c>
      <c r="C56" s="143"/>
      <c r="D56" s="143"/>
      <c r="E56" s="144"/>
      <c r="F56" s="145"/>
      <c r="G56" s="146"/>
      <c r="H56" s="146"/>
      <c r="I56" s="270"/>
      <c r="J56" s="271"/>
      <c r="K56" s="147"/>
      <c r="L56" s="270"/>
      <c r="M56" s="271"/>
      <c r="N56" s="147"/>
      <c r="O56" s="147"/>
      <c r="P56" s="147"/>
      <c r="Q56" s="147"/>
      <c r="R56" s="13" t="str">
        <f t="shared" si="7"/>
        <v xml:space="preserve"> </v>
      </c>
      <c r="S56" s="13" t="str">
        <f t="shared" si="8"/>
        <v xml:space="preserve"> </v>
      </c>
      <c r="T56" s="13" t="str">
        <f t="shared" si="9"/>
        <v/>
      </c>
      <c r="U56" s="13" t="str">
        <f t="shared" si="10"/>
        <v/>
      </c>
      <c r="V56" s="147"/>
      <c r="W56" s="147"/>
      <c r="X56" s="147"/>
      <c r="Y56" s="13" t="str">
        <f>IF(OR(V56="スギ",W56="スギ"),IF(C56="製材区分（製材・集成材・CLT等）",X56*'3＿各種係数値'!$F$13/100,X56*'3＿各種係数値'!$F$15/100)," ")</f>
        <v xml:space="preserve"> </v>
      </c>
      <c r="Z56" s="13" t="str">
        <f>IF(OR(V56="ヒノキ",W56="ヒノキ"),IF(C56="製材区分（製材・集成材・CLT等）",X56*'3＿各種係数値'!$F$14/100,X56*'3＿各種係数値'!$F$16/100)," ")</f>
        <v xml:space="preserve"> </v>
      </c>
      <c r="AA56" s="13" t="str">
        <f>IF(IF(D56="集成材",X56*'3＿各種係数値'!$F$9/100,0)+IF(D56="合板",X56*'3＿各種係数値'!$F$10/100,0)+IF(D56="CLT",X56*'3＿各種係数値'!$F$11/100,0)+IF(D56="LVL",X56*'3＿各種係数値'!$F$12/100,0)=0," ",IF(D56="集成材",X56*'3＿各種係数値'!$F$9/100,0)+IF(D56="合板",X56*'3＿各種係数値'!$F$10/100,0)+IF(D56="CLT",X56*'3＿各種係数値'!$F$11/100,0)+IF(D56="LVL",X56*'3＿各種係数値'!$F$12/100,0))</f>
        <v xml:space="preserve"> </v>
      </c>
      <c r="AB56" s="13" t="str">
        <f t="shared" si="11"/>
        <v xml:space="preserve"> </v>
      </c>
      <c r="AC56" s="153"/>
      <c r="AD56" s="154"/>
      <c r="AE56" s="13" t="str">
        <f t="shared" si="12"/>
        <v xml:space="preserve"> </v>
      </c>
    </row>
    <row r="57" spans="2:31" ht="27" customHeight="1">
      <c r="B57" s="2">
        <f t="shared" si="13"/>
        <v>44</v>
      </c>
      <c r="C57" s="143"/>
      <c r="D57" s="143"/>
      <c r="E57" s="144"/>
      <c r="F57" s="145"/>
      <c r="G57" s="146"/>
      <c r="H57" s="146"/>
      <c r="I57" s="270"/>
      <c r="J57" s="271"/>
      <c r="K57" s="147"/>
      <c r="L57" s="270"/>
      <c r="M57" s="271"/>
      <c r="N57" s="147"/>
      <c r="O57" s="147"/>
      <c r="P57" s="147"/>
      <c r="Q57" s="147"/>
      <c r="R57" s="13" t="str">
        <f t="shared" si="7"/>
        <v xml:space="preserve"> </v>
      </c>
      <c r="S57" s="13" t="str">
        <f t="shared" si="8"/>
        <v xml:space="preserve"> </v>
      </c>
      <c r="T57" s="13" t="str">
        <f t="shared" si="9"/>
        <v/>
      </c>
      <c r="U57" s="13" t="str">
        <f t="shared" si="10"/>
        <v/>
      </c>
      <c r="V57" s="147"/>
      <c r="W57" s="147"/>
      <c r="X57" s="147"/>
      <c r="Y57" s="13" t="str">
        <f>IF(OR(V57="スギ",W57="スギ"),IF(C57="製材区分（製材・集成材・CLT等）",X57*'3＿各種係数値'!$F$13/100,X57*'3＿各種係数値'!$F$15/100)," ")</f>
        <v xml:space="preserve"> </v>
      </c>
      <c r="Z57" s="13" t="str">
        <f>IF(OR(V57="ヒノキ",W57="ヒノキ"),IF(C57="製材区分（製材・集成材・CLT等）",X57*'3＿各種係数値'!$F$14/100,X57*'3＿各種係数値'!$F$16/100)," ")</f>
        <v xml:space="preserve"> </v>
      </c>
      <c r="AA57" s="13" t="str">
        <f>IF(IF(D57="集成材",X57*'3＿各種係数値'!$F$9/100,0)+IF(D57="合板",X57*'3＿各種係数値'!$F$10/100,0)+IF(D57="CLT",X57*'3＿各種係数値'!$F$11/100,0)+IF(D57="LVL",X57*'3＿各種係数値'!$F$12/100,0)=0," ",IF(D57="集成材",X57*'3＿各種係数値'!$F$9/100,0)+IF(D57="合板",X57*'3＿各種係数値'!$F$10/100,0)+IF(D57="CLT",X57*'3＿各種係数値'!$F$11/100,0)+IF(D57="LVL",X57*'3＿各種係数値'!$F$12/100,0))</f>
        <v xml:space="preserve"> </v>
      </c>
      <c r="AB57" s="13" t="str">
        <f t="shared" si="11"/>
        <v xml:space="preserve"> </v>
      </c>
      <c r="AC57" s="153"/>
      <c r="AD57" s="154"/>
      <c r="AE57" s="13" t="str">
        <f t="shared" si="12"/>
        <v xml:space="preserve"> </v>
      </c>
    </row>
    <row r="58" spans="2:31" ht="27" customHeight="1">
      <c r="B58" s="2">
        <f t="shared" si="13"/>
        <v>45</v>
      </c>
      <c r="C58" s="143"/>
      <c r="D58" s="143"/>
      <c r="E58" s="144"/>
      <c r="F58" s="145"/>
      <c r="G58" s="146"/>
      <c r="H58" s="146"/>
      <c r="I58" s="270"/>
      <c r="J58" s="271"/>
      <c r="K58" s="147"/>
      <c r="L58" s="270"/>
      <c r="M58" s="271"/>
      <c r="N58" s="147"/>
      <c r="O58" s="147"/>
      <c r="P58" s="147"/>
      <c r="Q58" s="147"/>
      <c r="R58" s="13" t="str">
        <f t="shared" si="7"/>
        <v xml:space="preserve"> </v>
      </c>
      <c r="S58" s="13" t="str">
        <f t="shared" si="8"/>
        <v xml:space="preserve"> </v>
      </c>
      <c r="T58" s="13" t="str">
        <f t="shared" si="9"/>
        <v/>
      </c>
      <c r="U58" s="13" t="str">
        <f t="shared" si="10"/>
        <v/>
      </c>
      <c r="V58" s="147"/>
      <c r="W58" s="147"/>
      <c r="X58" s="147"/>
      <c r="Y58" s="13" t="str">
        <f>IF(OR(V58="スギ",W58="スギ"),IF(C58="製材区分（製材・集成材・CLT等）",X58*'3＿各種係数値'!$F$13/100,X58*'3＿各種係数値'!$F$15/100)," ")</f>
        <v xml:space="preserve"> </v>
      </c>
      <c r="Z58" s="13" t="str">
        <f>IF(OR(V58="ヒノキ",W58="ヒノキ"),IF(C58="製材区分（製材・集成材・CLT等）",X58*'3＿各種係数値'!$F$14/100,X58*'3＿各種係数値'!$F$16/100)," ")</f>
        <v xml:space="preserve"> </v>
      </c>
      <c r="AA58" s="13" t="str">
        <f>IF(IF(D58="集成材",X58*'3＿各種係数値'!$F$9/100,0)+IF(D58="合板",X58*'3＿各種係数値'!$F$10/100,0)+IF(D58="CLT",X58*'3＿各種係数値'!$F$11/100,0)+IF(D58="LVL",X58*'3＿各種係数値'!$F$12/100,0)=0," ",IF(D58="集成材",X58*'3＿各種係数値'!$F$9/100,0)+IF(D58="合板",X58*'3＿各種係数値'!$F$10/100,0)+IF(D58="CLT",X58*'3＿各種係数値'!$F$11/100,0)+IF(D58="LVL",X58*'3＿各種係数値'!$F$12/100,0))</f>
        <v xml:space="preserve"> </v>
      </c>
      <c r="AB58" s="13" t="str">
        <f t="shared" si="11"/>
        <v xml:space="preserve"> </v>
      </c>
      <c r="AC58" s="153"/>
      <c r="AD58" s="154"/>
      <c r="AE58" s="13" t="str">
        <f t="shared" si="12"/>
        <v xml:space="preserve"> </v>
      </c>
    </row>
    <row r="59" spans="2:31" ht="27" customHeight="1">
      <c r="B59" s="2">
        <f t="shared" si="13"/>
        <v>46</v>
      </c>
      <c r="C59" s="143"/>
      <c r="D59" s="143"/>
      <c r="E59" s="144"/>
      <c r="F59" s="145"/>
      <c r="G59" s="146"/>
      <c r="H59" s="146"/>
      <c r="I59" s="270"/>
      <c r="J59" s="271"/>
      <c r="K59" s="147"/>
      <c r="L59" s="270"/>
      <c r="M59" s="271"/>
      <c r="N59" s="147"/>
      <c r="O59" s="147"/>
      <c r="P59" s="147"/>
      <c r="Q59" s="147"/>
      <c r="R59" s="13" t="str">
        <f t="shared" si="7"/>
        <v xml:space="preserve"> </v>
      </c>
      <c r="S59" s="13" t="str">
        <f t="shared" si="8"/>
        <v xml:space="preserve"> </v>
      </c>
      <c r="T59" s="13" t="str">
        <f t="shared" si="9"/>
        <v/>
      </c>
      <c r="U59" s="13" t="str">
        <f t="shared" si="10"/>
        <v/>
      </c>
      <c r="V59" s="147"/>
      <c r="W59" s="147"/>
      <c r="X59" s="147"/>
      <c r="Y59" s="13" t="str">
        <f>IF(OR(V59="スギ",W59="スギ"),IF(C59="製材区分（製材・集成材・CLT等）",X59*'3＿各種係数値'!$F$13/100,X59*'3＿各種係数値'!$F$15/100)," ")</f>
        <v xml:space="preserve"> </v>
      </c>
      <c r="Z59" s="13" t="str">
        <f>IF(OR(V59="ヒノキ",W59="ヒノキ"),IF(C59="製材区分（製材・集成材・CLT等）",X59*'3＿各種係数値'!$F$14/100,X59*'3＿各種係数値'!$F$16/100)," ")</f>
        <v xml:space="preserve"> </v>
      </c>
      <c r="AA59" s="13" t="str">
        <f>IF(IF(D59="集成材",X59*'3＿各種係数値'!$F$9/100,0)+IF(D59="合板",X59*'3＿各種係数値'!$F$10/100,0)+IF(D59="CLT",X59*'3＿各種係数値'!$F$11/100,0)+IF(D59="LVL",X59*'3＿各種係数値'!$F$12/100,0)=0," ",IF(D59="集成材",X59*'3＿各種係数値'!$F$9/100,0)+IF(D59="合板",X59*'3＿各種係数値'!$F$10/100,0)+IF(D59="CLT",X59*'3＿各種係数値'!$F$11/100,0)+IF(D59="LVL",X59*'3＿各種係数値'!$F$12/100,0))</f>
        <v xml:space="preserve"> </v>
      </c>
      <c r="AB59" s="13" t="str">
        <f t="shared" si="11"/>
        <v xml:space="preserve"> </v>
      </c>
      <c r="AC59" s="153"/>
      <c r="AD59" s="154"/>
      <c r="AE59" s="13" t="str">
        <f t="shared" si="12"/>
        <v xml:space="preserve"> </v>
      </c>
    </row>
    <row r="60" spans="2:31" ht="27" customHeight="1">
      <c r="B60" s="2">
        <f t="shared" si="13"/>
        <v>47</v>
      </c>
      <c r="C60" s="143"/>
      <c r="D60" s="143"/>
      <c r="E60" s="144"/>
      <c r="F60" s="145"/>
      <c r="G60" s="146"/>
      <c r="H60" s="146"/>
      <c r="I60" s="270"/>
      <c r="J60" s="271"/>
      <c r="K60" s="147"/>
      <c r="L60" s="270"/>
      <c r="M60" s="271"/>
      <c r="N60" s="147"/>
      <c r="O60" s="147"/>
      <c r="P60" s="147"/>
      <c r="Q60" s="147"/>
      <c r="R60" s="13" t="str">
        <f t="shared" si="7"/>
        <v xml:space="preserve"> </v>
      </c>
      <c r="S60" s="13" t="str">
        <f t="shared" si="8"/>
        <v xml:space="preserve"> </v>
      </c>
      <c r="T60" s="13" t="str">
        <f t="shared" si="9"/>
        <v/>
      </c>
      <c r="U60" s="13" t="str">
        <f t="shared" si="10"/>
        <v/>
      </c>
      <c r="V60" s="147"/>
      <c r="W60" s="147"/>
      <c r="X60" s="147"/>
      <c r="Y60" s="13" t="str">
        <f>IF(OR(V60="スギ",W60="スギ"),IF(C60="製材区分（製材・集成材・CLT等）",X60*'3＿各種係数値'!$F$13/100,X60*'3＿各種係数値'!$F$15/100)," ")</f>
        <v xml:space="preserve"> </v>
      </c>
      <c r="Z60" s="13" t="str">
        <f>IF(OR(V60="ヒノキ",W60="ヒノキ"),IF(C60="製材区分（製材・集成材・CLT等）",X60*'3＿各種係数値'!$F$14/100,X60*'3＿各種係数値'!$F$16/100)," ")</f>
        <v xml:space="preserve"> </v>
      </c>
      <c r="AA60" s="13" t="str">
        <f>IF(IF(D60="集成材",X60*'3＿各種係数値'!$F$9/100,0)+IF(D60="合板",X60*'3＿各種係数値'!$F$10/100,0)+IF(D60="CLT",X60*'3＿各種係数値'!$F$11/100,0)+IF(D60="LVL",X60*'3＿各種係数値'!$F$12/100,0)=0," ",IF(D60="集成材",X60*'3＿各種係数値'!$F$9/100,0)+IF(D60="合板",X60*'3＿各種係数値'!$F$10/100,0)+IF(D60="CLT",X60*'3＿各種係数値'!$F$11/100,0)+IF(D60="LVL",X60*'3＿各種係数値'!$F$12/100,0))</f>
        <v xml:space="preserve"> </v>
      </c>
      <c r="AB60" s="13" t="str">
        <f t="shared" si="11"/>
        <v xml:space="preserve"> </v>
      </c>
      <c r="AC60" s="153"/>
      <c r="AD60" s="154"/>
      <c r="AE60" s="13" t="str">
        <f t="shared" si="12"/>
        <v xml:space="preserve"> </v>
      </c>
    </row>
    <row r="61" spans="2:31" ht="27" customHeight="1">
      <c r="B61" s="2">
        <f t="shared" si="13"/>
        <v>48</v>
      </c>
      <c r="C61" s="143"/>
      <c r="D61" s="143"/>
      <c r="E61" s="144"/>
      <c r="F61" s="145"/>
      <c r="G61" s="146"/>
      <c r="H61" s="146"/>
      <c r="I61" s="270"/>
      <c r="J61" s="271"/>
      <c r="K61" s="147"/>
      <c r="L61" s="270"/>
      <c r="M61" s="271"/>
      <c r="N61" s="147"/>
      <c r="O61" s="147"/>
      <c r="P61" s="147"/>
      <c r="Q61" s="147"/>
      <c r="R61" s="13" t="str">
        <f t="shared" si="7"/>
        <v xml:space="preserve"> </v>
      </c>
      <c r="S61" s="13" t="str">
        <f t="shared" si="8"/>
        <v xml:space="preserve"> </v>
      </c>
      <c r="T61" s="13" t="str">
        <f t="shared" si="9"/>
        <v/>
      </c>
      <c r="U61" s="13" t="str">
        <f t="shared" si="10"/>
        <v/>
      </c>
      <c r="V61" s="147"/>
      <c r="W61" s="147"/>
      <c r="X61" s="147"/>
      <c r="Y61" s="13" t="str">
        <f>IF(OR(V61="スギ",W61="スギ"),IF(C61="製材区分（製材・集成材・CLT等）",X61*'3＿各種係数値'!$F$13/100,X61*'3＿各種係数値'!$F$15/100)," ")</f>
        <v xml:space="preserve"> </v>
      </c>
      <c r="Z61" s="13" t="str">
        <f>IF(OR(V61="ヒノキ",W61="ヒノキ"),IF(C61="製材区分（製材・集成材・CLT等）",X61*'3＿各種係数値'!$F$14/100,X61*'3＿各種係数値'!$F$16/100)," ")</f>
        <v xml:space="preserve"> </v>
      </c>
      <c r="AA61" s="13" t="str">
        <f>IF(IF(D61="集成材",X61*'3＿各種係数値'!$F$9/100,0)+IF(D61="合板",X61*'3＿各種係数値'!$F$10/100,0)+IF(D61="CLT",X61*'3＿各種係数値'!$F$11/100,0)+IF(D61="LVL",X61*'3＿各種係数値'!$F$12/100,0)=0," ",IF(D61="集成材",X61*'3＿各種係数値'!$F$9/100,0)+IF(D61="合板",X61*'3＿各種係数値'!$F$10/100,0)+IF(D61="CLT",X61*'3＿各種係数値'!$F$11/100,0)+IF(D61="LVL",X61*'3＿各種係数値'!$F$12/100,0))</f>
        <v xml:space="preserve"> </v>
      </c>
      <c r="AB61" s="13" t="str">
        <f t="shared" si="11"/>
        <v xml:space="preserve"> </v>
      </c>
      <c r="AC61" s="153"/>
      <c r="AD61" s="154"/>
      <c r="AE61" s="13" t="str">
        <f t="shared" si="12"/>
        <v xml:space="preserve"> </v>
      </c>
    </row>
    <row r="62" spans="2:31" ht="27" customHeight="1">
      <c r="B62" s="2">
        <f t="shared" si="13"/>
        <v>49</v>
      </c>
      <c r="C62" s="143"/>
      <c r="D62" s="143"/>
      <c r="E62" s="144"/>
      <c r="F62" s="145"/>
      <c r="G62" s="146"/>
      <c r="H62" s="146"/>
      <c r="I62" s="270"/>
      <c r="J62" s="271"/>
      <c r="K62" s="147"/>
      <c r="L62" s="270"/>
      <c r="M62" s="271"/>
      <c r="N62" s="147"/>
      <c r="O62" s="147"/>
      <c r="P62" s="147"/>
      <c r="Q62" s="147"/>
      <c r="R62" s="13" t="str">
        <f t="shared" si="7"/>
        <v xml:space="preserve"> </v>
      </c>
      <c r="S62" s="13" t="str">
        <f t="shared" si="8"/>
        <v xml:space="preserve"> </v>
      </c>
      <c r="T62" s="13" t="str">
        <f t="shared" si="9"/>
        <v/>
      </c>
      <c r="U62" s="13" t="str">
        <f t="shared" si="10"/>
        <v/>
      </c>
      <c r="V62" s="147"/>
      <c r="W62" s="147"/>
      <c r="X62" s="147"/>
      <c r="Y62" s="13" t="str">
        <f>IF(OR(V62="スギ",W62="スギ"),IF(C62="製材区分（製材・集成材・CLT等）",X62*'3＿各種係数値'!$F$13/100,X62*'3＿各種係数値'!$F$15/100)," ")</f>
        <v xml:space="preserve"> </v>
      </c>
      <c r="Z62" s="13" t="str">
        <f>IF(OR(V62="ヒノキ",W62="ヒノキ"),IF(C62="製材区分（製材・集成材・CLT等）",X62*'3＿各種係数値'!$F$14/100,X62*'3＿各種係数値'!$F$16/100)," ")</f>
        <v xml:space="preserve"> </v>
      </c>
      <c r="AA62" s="13" t="str">
        <f>IF(IF(D62="集成材",X62*'3＿各種係数値'!$F$9/100,0)+IF(D62="合板",X62*'3＿各種係数値'!$F$10/100,0)+IF(D62="CLT",X62*'3＿各種係数値'!$F$11/100,0)+IF(D62="LVL",X62*'3＿各種係数値'!$F$12/100,0)=0," ",IF(D62="集成材",X62*'3＿各種係数値'!$F$9/100,0)+IF(D62="合板",X62*'3＿各種係数値'!$F$10/100,0)+IF(D62="CLT",X62*'3＿各種係数値'!$F$11/100,0)+IF(D62="LVL",X62*'3＿各種係数値'!$F$12/100,0))</f>
        <v xml:space="preserve"> </v>
      </c>
      <c r="AB62" s="13" t="str">
        <f t="shared" si="11"/>
        <v xml:space="preserve"> </v>
      </c>
      <c r="AC62" s="153"/>
      <c r="AD62" s="154"/>
      <c r="AE62" s="13" t="str">
        <f t="shared" si="12"/>
        <v xml:space="preserve"> </v>
      </c>
    </row>
    <row r="63" spans="2:31" ht="27" customHeight="1">
      <c r="B63" s="2">
        <f t="shared" si="13"/>
        <v>50</v>
      </c>
      <c r="C63" s="143"/>
      <c r="D63" s="143"/>
      <c r="E63" s="144"/>
      <c r="F63" s="145"/>
      <c r="G63" s="146"/>
      <c r="H63" s="146"/>
      <c r="I63" s="270"/>
      <c r="J63" s="271"/>
      <c r="K63" s="147"/>
      <c r="L63" s="270"/>
      <c r="M63" s="271"/>
      <c r="N63" s="147"/>
      <c r="O63" s="147"/>
      <c r="P63" s="147"/>
      <c r="Q63" s="147"/>
      <c r="R63" s="13" t="str">
        <f t="shared" si="7"/>
        <v xml:space="preserve"> </v>
      </c>
      <c r="S63" s="13" t="str">
        <f t="shared" si="8"/>
        <v xml:space="preserve"> </v>
      </c>
      <c r="T63" s="13" t="str">
        <f t="shared" si="9"/>
        <v/>
      </c>
      <c r="U63" s="13" t="str">
        <f t="shared" si="10"/>
        <v/>
      </c>
      <c r="V63" s="147"/>
      <c r="W63" s="147"/>
      <c r="X63" s="147"/>
      <c r="Y63" s="13" t="str">
        <f>IF(OR(V63="スギ",W63="スギ"),IF(C63="製材区分（製材・集成材・CLT等）",X63*'3＿各種係数値'!$F$13/100,X63*'3＿各種係数値'!$F$15/100)," ")</f>
        <v xml:space="preserve"> </v>
      </c>
      <c r="Z63" s="13" t="str">
        <f>IF(OR(V63="ヒノキ",W63="ヒノキ"),IF(C63="製材区分（製材・集成材・CLT等）",X63*'3＿各種係数値'!$F$14/100,X63*'3＿各種係数値'!$F$16/100)," ")</f>
        <v xml:space="preserve"> </v>
      </c>
      <c r="AA63" s="13" t="str">
        <f>IF(IF(D63="集成材",X63*'3＿各種係数値'!$F$9/100,0)+IF(D63="合板",X63*'3＿各種係数値'!$F$10/100,0)+IF(D63="CLT",X63*'3＿各種係数値'!$F$11/100,0)+IF(D63="LVL",X63*'3＿各種係数値'!$F$12/100,0)=0," ",IF(D63="集成材",X63*'3＿各種係数値'!$F$9/100,0)+IF(D63="合板",X63*'3＿各種係数値'!$F$10/100,0)+IF(D63="CLT",X63*'3＿各種係数値'!$F$11/100,0)+IF(D63="LVL",X63*'3＿各種係数値'!$F$12/100,0))</f>
        <v xml:space="preserve"> </v>
      </c>
      <c r="AB63" s="13" t="str">
        <f t="shared" si="11"/>
        <v xml:space="preserve"> </v>
      </c>
      <c r="AC63" s="153"/>
      <c r="AD63" s="154"/>
      <c r="AE63" s="13" t="str">
        <f t="shared" si="12"/>
        <v xml:space="preserve"> </v>
      </c>
    </row>
    <row r="64" spans="2:31" ht="27" customHeight="1">
      <c r="B64" s="2">
        <f t="shared" si="13"/>
        <v>51</v>
      </c>
      <c r="C64" s="143"/>
      <c r="D64" s="143"/>
      <c r="E64" s="144"/>
      <c r="F64" s="145"/>
      <c r="G64" s="146"/>
      <c r="H64" s="146"/>
      <c r="I64" s="270"/>
      <c r="J64" s="271"/>
      <c r="K64" s="147"/>
      <c r="L64" s="270"/>
      <c r="M64" s="271"/>
      <c r="N64" s="147"/>
      <c r="O64" s="147"/>
      <c r="P64" s="147"/>
      <c r="Q64" s="147"/>
      <c r="R64" s="13" t="str">
        <f t="shared" si="7"/>
        <v xml:space="preserve"> </v>
      </c>
      <c r="S64" s="13" t="str">
        <f t="shared" si="8"/>
        <v xml:space="preserve"> </v>
      </c>
      <c r="T64" s="13" t="str">
        <f t="shared" si="9"/>
        <v/>
      </c>
      <c r="U64" s="13" t="str">
        <f t="shared" si="10"/>
        <v/>
      </c>
      <c r="V64" s="147"/>
      <c r="W64" s="147"/>
      <c r="X64" s="147"/>
      <c r="Y64" s="13" t="str">
        <f>IF(OR(V64="スギ",W64="スギ"),IF(C64="製材区分（製材・集成材・CLT等）",X64*'3＿各種係数値'!$F$13/100,X64*'3＿各種係数値'!$F$15/100)," ")</f>
        <v xml:space="preserve"> </v>
      </c>
      <c r="Z64" s="13" t="str">
        <f>IF(OR(V64="ヒノキ",W64="ヒノキ"),IF(C64="製材区分（製材・集成材・CLT等）",X64*'3＿各種係数値'!$F$14/100,X64*'3＿各種係数値'!$F$16/100)," ")</f>
        <v xml:space="preserve"> </v>
      </c>
      <c r="AA64" s="13" t="str">
        <f>IF(IF(D64="集成材",X64*'3＿各種係数値'!$F$9/100,0)+IF(D64="合板",X64*'3＿各種係数値'!$F$10/100,0)+IF(D64="CLT",X64*'3＿各種係数値'!$F$11/100,0)+IF(D64="LVL",X64*'3＿各種係数値'!$F$12/100,0)=0," ",IF(D64="集成材",X64*'3＿各種係数値'!$F$9/100,0)+IF(D64="合板",X64*'3＿各種係数値'!$F$10/100,0)+IF(D64="CLT",X64*'3＿各種係数値'!$F$11/100,0)+IF(D64="LVL",X64*'3＿各種係数値'!$F$12/100,0))</f>
        <v xml:space="preserve"> </v>
      </c>
      <c r="AB64" s="13" t="str">
        <f t="shared" si="11"/>
        <v xml:space="preserve"> </v>
      </c>
      <c r="AC64" s="153"/>
      <c r="AD64" s="154"/>
      <c r="AE64" s="13" t="str">
        <f t="shared" si="12"/>
        <v xml:space="preserve"> </v>
      </c>
    </row>
    <row r="65" spans="2:31" ht="27" customHeight="1">
      <c r="B65" s="2">
        <f t="shared" si="13"/>
        <v>52</v>
      </c>
      <c r="C65" s="143"/>
      <c r="D65" s="143"/>
      <c r="E65" s="144"/>
      <c r="F65" s="145"/>
      <c r="G65" s="146"/>
      <c r="H65" s="146"/>
      <c r="I65" s="270"/>
      <c r="J65" s="271"/>
      <c r="K65" s="147"/>
      <c r="L65" s="270"/>
      <c r="M65" s="271"/>
      <c r="N65" s="147"/>
      <c r="O65" s="147"/>
      <c r="P65" s="147"/>
      <c r="Q65" s="147"/>
      <c r="R65" s="13" t="str">
        <f t="shared" si="7"/>
        <v xml:space="preserve"> </v>
      </c>
      <c r="S65" s="13" t="str">
        <f t="shared" si="8"/>
        <v xml:space="preserve"> </v>
      </c>
      <c r="T65" s="13" t="str">
        <f t="shared" si="9"/>
        <v/>
      </c>
      <c r="U65" s="13" t="str">
        <f t="shared" si="10"/>
        <v/>
      </c>
      <c r="V65" s="147"/>
      <c r="W65" s="147"/>
      <c r="X65" s="147"/>
      <c r="Y65" s="13" t="str">
        <f>IF(OR(V65="スギ",W65="スギ"),IF(C65="製材区分（製材・集成材・CLT等）",X65*'3＿各種係数値'!$F$13/100,X65*'3＿各種係数値'!$F$15/100)," ")</f>
        <v xml:space="preserve"> </v>
      </c>
      <c r="Z65" s="13" t="str">
        <f>IF(OR(V65="ヒノキ",W65="ヒノキ"),IF(C65="製材区分（製材・集成材・CLT等）",X65*'3＿各種係数値'!$F$14/100,X65*'3＿各種係数値'!$F$16/100)," ")</f>
        <v xml:space="preserve"> </v>
      </c>
      <c r="AA65" s="13" t="str">
        <f>IF(IF(D65="集成材",X65*'3＿各種係数値'!$F$9/100,0)+IF(D65="合板",X65*'3＿各種係数値'!$F$10/100,0)+IF(D65="CLT",X65*'3＿各種係数値'!$F$11/100,0)+IF(D65="LVL",X65*'3＿各種係数値'!$F$12/100,0)=0," ",IF(D65="集成材",X65*'3＿各種係数値'!$F$9/100,0)+IF(D65="合板",X65*'3＿各種係数値'!$F$10/100,0)+IF(D65="CLT",X65*'3＿各種係数値'!$F$11/100,0)+IF(D65="LVL",X65*'3＿各種係数値'!$F$12/100,0))</f>
        <v xml:space="preserve"> </v>
      </c>
      <c r="AB65" s="13" t="str">
        <f t="shared" si="11"/>
        <v xml:space="preserve"> </v>
      </c>
      <c r="AC65" s="153"/>
      <c r="AD65" s="154"/>
      <c r="AE65" s="13" t="str">
        <f t="shared" si="12"/>
        <v xml:space="preserve"> </v>
      </c>
    </row>
    <row r="66" spans="2:31" ht="27" customHeight="1">
      <c r="B66" s="2">
        <f t="shared" si="13"/>
        <v>53</v>
      </c>
      <c r="C66" s="143"/>
      <c r="D66" s="143"/>
      <c r="E66" s="144"/>
      <c r="F66" s="145"/>
      <c r="G66" s="146"/>
      <c r="H66" s="146"/>
      <c r="I66" s="270"/>
      <c r="J66" s="271"/>
      <c r="K66" s="147"/>
      <c r="L66" s="270"/>
      <c r="M66" s="271"/>
      <c r="N66" s="147"/>
      <c r="O66" s="147"/>
      <c r="P66" s="147"/>
      <c r="Q66" s="147"/>
      <c r="R66" s="13" t="str">
        <f t="shared" si="7"/>
        <v xml:space="preserve"> </v>
      </c>
      <c r="S66" s="13" t="str">
        <f t="shared" si="8"/>
        <v xml:space="preserve"> </v>
      </c>
      <c r="T66" s="13" t="str">
        <f t="shared" si="9"/>
        <v/>
      </c>
      <c r="U66" s="13" t="str">
        <f t="shared" si="10"/>
        <v/>
      </c>
      <c r="V66" s="147"/>
      <c r="W66" s="147"/>
      <c r="X66" s="147"/>
      <c r="Y66" s="13" t="str">
        <f>IF(OR(V66="スギ",W66="スギ"),IF(C66="製材区分（製材・集成材・CLT等）",X66*'3＿各種係数値'!$F$13/100,X66*'3＿各種係数値'!$F$15/100)," ")</f>
        <v xml:space="preserve"> </v>
      </c>
      <c r="Z66" s="13" t="str">
        <f>IF(OR(V66="ヒノキ",W66="ヒノキ"),IF(C66="製材区分（製材・集成材・CLT等）",X66*'3＿各種係数値'!$F$14/100,X66*'3＿各種係数値'!$F$16/100)," ")</f>
        <v xml:space="preserve"> </v>
      </c>
      <c r="AA66" s="13" t="str">
        <f>IF(IF(D66="集成材",X66*'3＿各種係数値'!$F$9/100,0)+IF(D66="合板",X66*'3＿各種係数値'!$F$10/100,0)+IF(D66="CLT",X66*'3＿各種係数値'!$F$11/100,0)+IF(D66="LVL",X66*'3＿各種係数値'!$F$12/100,0)=0," ",IF(D66="集成材",X66*'3＿各種係数値'!$F$9/100,0)+IF(D66="合板",X66*'3＿各種係数値'!$F$10/100,0)+IF(D66="CLT",X66*'3＿各種係数値'!$F$11/100,0)+IF(D66="LVL",X66*'3＿各種係数値'!$F$12/100,0))</f>
        <v xml:space="preserve"> </v>
      </c>
      <c r="AB66" s="13" t="str">
        <f t="shared" si="11"/>
        <v xml:space="preserve"> </v>
      </c>
      <c r="AC66" s="153"/>
      <c r="AD66" s="154"/>
      <c r="AE66" s="13" t="str">
        <f t="shared" si="12"/>
        <v xml:space="preserve"> </v>
      </c>
    </row>
    <row r="67" spans="2:31" ht="27" customHeight="1">
      <c r="B67" s="2">
        <f t="shared" si="13"/>
        <v>54</v>
      </c>
      <c r="C67" s="143"/>
      <c r="D67" s="143"/>
      <c r="E67" s="144"/>
      <c r="F67" s="145"/>
      <c r="G67" s="146"/>
      <c r="H67" s="146"/>
      <c r="I67" s="270"/>
      <c r="J67" s="271"/>
      <c r="K67" s="147"/>
      <c r="L67" s="270"/>
      <c r="M67" s="271"/>
      <c r="N67" s="147"/>
      <c r="O67" s="147"/>
      <c r="P67" s="147"/>
      <c r="Q67" s="147"/>
      <c r="R67" s="13" t="str">
        <f t="shared" si="7"/>
        <v xml:space="preserve"> </v>
      </c>
      <c r="S67" s="13" t="str">
        <f t="shared" si="8"/>
        <v xml:space="preserve"> </v>
      </c>
      <c r="T67" s="13" t="str">
        <f t="shared" si="9"/>
        <v/>
      </c>
      <c r="U67" s="13" t="str">
        <f t="shared" si="10"/>
        <v/>
      </c>
      <c r="V67" s="147"/>
      <c r="W67" s="147"/>
      <c r="X67" s="147"/>
      <c r="Y67" s="13" t="str">
        <f>IF(OR(V67="スギ",W67="スギ"),IF(C67="製材区分（製材・集成材・CLT等）",X67*'3＿各種係数値'!$F$13/100,X67*'3＿各種係数値'!$F$15/100)," ")</f>
        <v xml:space="preserve"> </v>
      </c>
      <c r="Z67" s="13" t="str">
        <f>IF(OR(V67="ヒノキ",W67="ヒノキ"),IF(C67="製材区分（製材・集成材・CLT等）",X67*'3＿各種係数値'!$F$14/100,X67*'3＿各種係数値'!$F$16/100)," ")</f>
        <v xml:space="preserve"> </v>
      </c>
      <c r="AA67" s="13" t="str">
        <f>IF(IF(D67="集成材",X67*'3＿各種係数値'!$F$9/100,0)+IF(D67="合板",X67*'3＿各種係数値'!$F$10/100,0)+IF(D67="CLT",X67*'3＿各種係数値'!$F$11/100,0)+IF(D67="LVL",X67*'3＿各種係数値'!$F$12/100,0)=0," ",IF(D67="集成材",X67*'3＿各種係数値'!$F$9/100,0)+IF(D67="合板",X67*'3＿各種係数値'!$F$10/100,0)+IF(D67="CLT",X67*'3＿各種係数値'!$F$11/100,0)+IF(D67="LVL",X67*'3＿各種係数値'!$F$12/100,0))</f>
        <v xml:space="preserve"> </v>
      </c>
      <c r="AB67" s="13" t="str">
        <f t="shared" si="11"/>
        <v xml:space="preserve"> </v>
      </c>
      <c r="AC67" s="153"/>
      <c r="AD67" s="154"/>
      <c r="AE67" s="13" t="str">
        <f t="shared" si="12"/>
        <v xml:space="preserve"> </v>
      </c>
    </row>
    <row r="68" spans="2:31" ht="27" customHeight="1">
      <c r="B68" s="2">
        <f t="shared" si="13"/>
        <v>55</v>
      </c>
      <c r="C68" s="143"/>
      <c r="D68" s="143"/>
      <c r="E68" s="144"/>
      <c r="F68" s="145"/>
      <c r="G68" s="146"/>
      <c r="H68" s="146"/>
      <c r="I68" s="270"/>
      <c r="J68" s="271"/>
      <c r="K68" s="147"/>
      <c r="L68" s="270"/>
      <c r="M68" s="271"/>
      <c r="N68" s="147"/>
      <c r="O68" s="147"/>
      <c r="P68" s="147"/>
      <c r="Q68" s="147"/>
      <c r="R68" s="13" t="str">
        <f t="shared" si="7"/>
        <v xml:space="preserve"> </v>
      </c>
      <c r="S68" s="13" t="str">
        <f t="shared" si="8"/>
        <v xml:space="preserve"> </v>
      </c>
      <c r="T68" s="13" t="str">
        <f t="shared" si="9"/>
        <v/>
      </c>
      <c r="U68" s="13" t="str">
        <f t="shared" si="10"/>
        <v/>
      </c>
      <c r="V68" s="147"/>
      <c r="W68" s="147"/>
      <c r="X68" s="147"/>
      <c r="Y68" s="13" t="str">
        <f>IF(OR(V68="スギ",W68="スギ"),IF(C68="製材区分（製材・集成材・CLT等）",X68*'3＿各種係数値'!$F$13/100,X68*'3＿各種係数値'!$F$15/100)," ")</f>
        <v xml:space="preserve"> </v>
      </c>
      <c r="Z68" s="13" t="str">
        <f>IF(OR(V68="ヒノキ",W68="ヒノキ"),IF(C68="製材区分（製材・集成材・CLT等）",X68*'3＿各種係数値'!$F$14/100,X68*'3＿各種係数値'!$F$16/100)," ")</f>
        <v xml:space="preserve"> </v>
      </c>
      <c r="AA68" s="13" t="str">
        <f>IF(IF(D68="集成材",X68*'3＿各種係数値'!$F$9/100,0)+IF(D68="合板",X68*'3＿各種係数値'!$F$10/100,0)+IF(D68="CLT",X68*'3＿各種係数値'!$F$11/100,0)+IF(D68="LVL",X68*'3＿各種係数値'!$F$12/100,0)=0," ",IF(D68="集成材",X68*'3＿各種係数値'!$F$9/100,0)+IF(D68="合板",X68*'3＿各種係数値'!$F$10/100,0)+IF(D68="CLT",X68*'3＿各種係数値'!$F$11/100,0)+IF(D68="LVL",X68*'3＿各種係数値'!$F$12/100,0))</f>
        <v xml:space="preserve"> </v>
      </c>
      <c r="AB68" s="13" t="str">
        <f t="shared" si="11"/>
        <v xml:space="preserve"> </v>
      </c>
      <c r="AC68" s="153"/>
      <c r="AD68" s="154"/>
      <c r="AE68" s="13" t="str">
        <f t="shared" si="12"/>
        <v xml:space="preserve"> </v>
      </c>
    </row>
    <row r="69" spans="2:31" ht="27" customHeight="1">
      <c r="B69" s="2">
        <f t="shared" si="13"/>
        <v>56</v>
      </c>
      <c r="C69" s="143"/>
      <c r="D69" s="143"/>
      <c r="E69" s="144"/>
      <c r="F69" s="145"/>
      <c r="G69" s="146"/>
      <c r="H69" s="146"/>
      <c r="I69" s="270"/>
      <c r="J69" s="271"/>
      <c r="K69" s="147"/>
      <c r="L69" s="270"/>
      <c r="M69" s="271"/>
      <c r="N69" s="147"/>
      <c r="O69" s="147"/>
      <c r="P69" s="147"/>
      <c r="Q69" s="147"/>
      <c r="R69" s="13" t="str">
        <f t="shared" si="7"/>
        <v xml:space="preserve"> </v>
      </c>
      <c r="S69" s="13" t="str">
        <f t="shared" si="8"/>
        <v xml:space="preserve"> </v>
      </c>
      <c r="T69" s="13" t="str">
        <f t="shared" si="9"/>
        <v/>
      </c>
      <c r="U69" s="13" t="str">
        <f t="shared" si="10"/>
        <v/>
      </c>
      <c r="V69" s="147"/>
      <c r="W69" s="147"/>
      <c r="X69" s="147"/>
      <c r="Y69" s="13" t="str">
        <f>IF(OR(V69="スギ",W69="スギ"),IF(C69="製材区分（製材・集成材・CLT等）",X69*'3＿各種係数値'!$F$13/100,X69*'3＿各種係数値'!$F$15/100)," ")</f>
        <v xml:space="preserve"> </v>
      </c>
      <c r="Z69" s="13" t="str">
        <f>IF(OR(V69="ヒノキ",W69="ヒノキ"),IF(C69="製材区分（製材・集成材・CLT等）",X69*'3＿各種係数値'!$F$14/100,X69*'3＿各種係数値'!$F$16/100)," ")</f>
        <v xml:space="preserve"> </v>
      </c>
      <c r="AA69" s="13" t="str">
        <f>IF(IF(D69="集成材",X69*'3＿各種係数値'!$F$9/100,0)+IF(D69="合板",X69*'3＿各種係数値'!$F$10/100,0)+IF(D69="CLT",X69*'3＿各種係数値'!$F$11/100,0)+IF(D69="LVL",X69*'3＿各種係数値'!$F$12/100,0)=0," ",IF(D69="集成材",X69*'3＿各種係数値'!$F$9/100,0)+IF(D69="合板",X69*'3＿各種係数値'!$F$10/100,0)+IF(D69="CLT",X69*'3＿各種係数値'!$F$11/100,0)+IF(D69="LVL",X69*'3＿各種係数値'!$F$12/100,0))</f>
        <v xml:space="preserve"> </v>
      </c>
      <c r="AB69" s="13" t="str">
        <f t="shared" si="11"/>
        <v xml:space="preserve"> </v>
      </c>
      <c r="AC69" s="153"/>
      <c r="AD69" s="154"/>
      <c r="AE69" s="13" t="str">
        <f t="shared" si="12"/>
        <v xml:space="preserve"> </v>
      </c>
    </row>
    <row r="70" spans="2:31" ht="27" customHeight="1">
      <c r="B70" s="2">
        <f t="shared" si="13"/>
        <v>57</v>
      </c>
      <c r="C70" s="143"/>
      <c r="D70" s="143"/>
      <c r="E70" s="144"/>
      <c r="F70" s="145"/>
      <c r="G70" s="146"/>
      <c r="H70" s="146"/>
      <c r="I70" s="270"/>
      <c r="J70" s="271"/>
      <c r="K70" s="147"/>
      <c r="L70" s="270"/>
      <c r="M70" s="271"/>
      <c r="N70" s="147"/>
      <c r="O70" s="147"/>
      <c r="P70" s="147"/>
      <c r="Q70" s="147"/>
      <c r="R70" s="13" t="str">
        <f t="shared" si="7"/>
        <v xml:space="preserve"> </v>
      </c>
      <c r="S70" s="13" t="str">
        <f t="shared" si="8"/>
        <v xml:space="preserve"> </v>
      </c>
      <c r="T70" s="13" t="str">
        <f t="shared" si="9"/>
        <v/>
      </c>
      <c r="U70" s="13" t="str">
        <f t="shared" si="10"/>
        <v/>
      </c>
      <c r="V70" s="147"/>
      <c r="W70" s="147"/>
      <c r="X70" s="147"/>
      <c r="Y70" s="13" t="str">
        <f>IF(OR(V70="スギ",W70="スギ"),IF(C70="製材区分（製材・集成材・CLT等）",X70*'3＿各種係数値'!$F$13/100,X70*'3＿各種係数値'!$F$15/100)," ")</f>
        <v xml:space="preserve"> </v>
      </c>
      <c r="Z70" s="13" t="str">
        <f>IF(OR(V70="ヒノキ",W70="ヒノキ"),IF(C70="製材区分（製材・集成材・CLT等）",X70*'3＿各種係数値'!$F$14/100,X70*'3＿各種係数値'!$F$16/100)," ")</f>
        <v xml:space="preserve"> </v>
      </c>
      <c r="AA70" s="13" t="str">
        <f>IF(IF(D70="集成材",X70*'3＿各種係数値'!$F$9/100,0)+IF(D70="合板",X70*'3＿各種係数値'!$F$10/100,0)+IF(D70="CLT",X70*'3＿各種係数値'!$F$11/100,0)+IF(D70="LVL",X70*'3＿各種係数値'!$F$12/100,0)=0," ",IF(D70="集成材",X70*'3＿各種係数値'!$F$9/100,0)+IF(D70="合板",X70*'3＿各種係数値'!$F$10/100,0)+IF(D70="CLT",X70*'3＿各種係数値'!$F$11/100,0)+IF(D70="LVL",X70*'3＿各種係数値'!$F$12/100,0))</f>
        <v xml:space="preserve"> </v>
      </c>
      <c r="AB70" s="13" t="str">
        <f t="shared" si="11"/>
        <v xml:space="preserve"> </v>
      </c>
      <c r="AC70" s="153"/>
      <c r="AD70" s="154"/>
      <c r="AE70" s="13" t="str">
        <f t="shared" si="12"/>
        <v xml:space="preserve"> </v>
      </c>
    </row>
    <row r="71" spans="2:31" ht="27" customHeight="1">
      <c r="B71" s="2">
        <f t="shared" si="13"/>
        <v>58</v>
      </c>
      <c r="C71" s="143"/>
      <c r="D71" s="143"/>
      <c r="E71" s="144"/>
      <c r="F71" s="145"/>
      <c r="G71" s="146"/>
      <c r="H71" s="146"/>
      <c r="I71" s="270"/>
      <c r="J71" s="271"/>
      <c r="K71" s="147"/>
      <c r="L71" s="270"/>
      <c r="M71" s="271"/>
      <c r="N71" s="147"/>
      <c r="O71" s="147"/>
      <c r="P71" s="147"/>
      <c r="Q71" s="147"/>
      <c r="R71" s="13" t="str">
        <f t="shared" si="7"/>
        <v xml:space="preserve"> </v>
      </c>
      <c r="S71" s="13" t="str">
        <f t="shared" si="8"/>
        <v xml:space="preserve"> </v>
      </c>
      <c r="T71" s="13" t="str">
        <f t="shared" si="9"/>
        <v/>
      </c>
      <c r="U71" s="13" t="str">
        <f t="shared" si="10"/>
        <v/>
      </c>
      <c r="V71" s="147"/>
      <c r="W71" s="147"/>
      <c r="X71" s="147"/>
      <c r="Y71" s="13" t="str">
        <f>IF(OR(V71="スギ",W71="スギ"),IF(C71="製材区分（製材・集成材・CLT等）",X71*'3＿各種係数値'!$F$13/100,X71*'3＿各種係数値'!$F$15/100)," ")</f>
        <v xml:space="preserve"> </v>
      </c>
      <c r="Z71" s="13" t="str">
        <f>IF(OR(V71="ヒノキ",W71="ヒノキ"),IF(C71="製材区分（製材・集成材・CLT等）",X71*'3＿各種係数値'!$F$14/100,X71*'3＿各種係数値'!$F$16/100)," ")</f>
        <v xml:space="preserve"> </v>
      </c>
      <c r="AA71" s="13" t="str">
        <f>IF(IF(D71="集成材",X71*'3＿各種係数値'!$F$9/100,0)+IF(D71="合板",X71*'3＿各種係数値'!$F$10/100,0)+IF(D71="CLT",X71*'3＿各種係数値'!$F$11/100,0)+IF(D71="LVL",X71*'3＿各種係数値'!$F$12/100,0)=0," ",IF(D71="集成材",X71*'3＿各種係数値'!$F$9/100,0)+IF(D71="合板",X71*'3＿各種係数値'!$F$10/100,0)+IF(D71="CLT",X71*'3＿各種係数値'!$F$11/100,0)+IF(D71="LVL",X71*'3＿各種係数値'!$F$12/100,0))</f>
        <v xml:space="preserve"> </v>
      </c>
      <c r="AB71" s="13" t="str">
        <f t="shared" si="11"/>
        <v xml:space="preserve"> </v>
      </c>
      <c r="AC71" s="153"/>
      <c r="AD71" s="154"/>
      <c r="AE71" s="13" t="str">
        <f t="shared" si="12"/>
        <v xml:space="preserve"> </v>
      </c>
    </row>
    <row r="72" spans="2:31" ht="27" customHeight="1">
      <c r="B72" s="2">
        <f t="shared" si="13"/>
        <v>59</v>
      </c>
      <c r="C72" s="143"/>
      <c r="D72" s="143"/>
      <c r="E72" s="144"/>
      <c r="F72" s="145"/>
      <c r="G72" s="146"/>
      <c r="H72" s="146"/>
      <c r="I72" s="270"/>
      <c r="J72" s="271"/>
      <c r="K72" s="147"/>
      <c r="L72" s="270"/>
      <c r="M72" s="271"/>
      <c r="N72" s="147"/>
      <c r="O72" s="147"/>
      <c r="P72" s="147"/>
      <c r="Q72" s="147"/>
      <c r="R72" s="13" t="str">
        <f t="shared" si="7"/>
        <v xml:space="preserve"> </v>
      </c>
      <c r="S72" s="13" t="str">
        <f t="shared" si="8"/>
        <v xml:space="preserve"> </v>
      </c>
      <c r="T72" s="13" t="str">
        <f t="shared" si="9"/>
        <v/>
      </c>
      <c r="U72" s="13" t="str">
        <f t="shared" si="10"/>
        <v/>
      </c>
      <c r="V72" s="147"/>
      <c r="W72" s="147"/>
      <c r="X72" s="147"/>
      <c r="Y72" s="13" t="str">
        <f>IF(OR(V72="スギ",W72="スギ"),IF(C72="製材区分（製材・集成材・CLT等）",X72*'3＿各種係数値'!$F$13/100,X72*'3＿各種係数値'!$F$15/100)," ")</f>
        <v xml:space="preserve"> </v>
      </c>
      <c r="Z72" s="13" t="str">
        <f>IF(OR(V72="ヒノキ",W72="ヒノキ"),IF(C72="製材区分（製材・集成材・CLT等）",X72*'3＿各種係数値'!$F$14/100,X72*'3＿各種係数値'!$F$16/100)," ")</f>
        <v xml:space="preserve"> </v>
      </c>
      <c r="AA72" s="13" t="str">
        <f>IF(IF(D72="集成材",X72*'3＿各種係数値'!$F$9/100,0)+IF(D72="合板",X72*'3＿各種係数値'!$F$10/100,0)+IF(D72="CLT",X72*'3＿各種係数値'!$F$11/100,0)+IF(D72="LVL",X72*'3＿各種係数値'!$F$12/100,0)=0," ",IF(D72="集成材",X72*'3＿各種係数値'!$F$9/100,0)+IF(D72="合板",X72*'3＿各種係数値'!$F$10/100,0)+IF(D72="CLT",X72*'3＿各種係数値'!$F$11/100,0)+IF(D72="LVL",X72*'3＿各種係数値'!$F$12/100,0))</f>
        <v xml:space="preserve"> </v>
      </c>
      <c r="AB72" s="13" t="str">
        <f t="shared" si="11"/>
        <v xml:space="preserve"> </v>
      </c>
      <c r="AC72" s="153"/>
      <c r="AD72" s="154"/>
      <c r="AE72" s="13" t="str">
        <f t="shared" si="12"/>
        <v xml:space="preserve"> </v>
      </c>
    </row>
    <row r="73" spans="2:31" ht="27" customHeight="1">
      <c r="B73" s="2">
        <f t="shared" si="13"/>
        <v>60</v>
      </c>
      <c r="C73" s="143"/>
      <c r="D73" s="143"/>
      <c r="E73" s="144"/>
      <c r="F73" s="145"/>
      <c r="G73" s="146"/>
      <c r="H73" s="146"/>
      <c r="I73" s="270"/>
      <c r="J73" s="271"/>
      <c r="K73" s="147"/>
      <c r="L73" s="270"/>
      <c r="M73" s="271"/>
      <c r="N73" s="147"/>
      <c r="O73" s="147"/>
      <c r="P73" s="147"/>
      <c r="Q73" s="147"/>
      <c r="R73" s="13" t="str">
        <f t="shared" si="7"/>
        <v xml:space="preserve"> </v>
      </c>
      <c r="S73" s="13" t="str">
        <f t="shared" si="8"/>
        <v xml:space="preserve"> </v>
      </c>
      <c r="T73" s="13" t="str">
        <f t="shared" si="9"/>
        <v/>
      </c>
      <c r="U73" s="13" t="str">
        <f t="shared" si="10"/>
        <v/>
      </c>
      <c r="V73" s="147"/>
      <c r="W73" s="147"/>
      <c r="X73" s="147"/>
      <c r="Y73" s="13" t="str">
        <f>IF(OR(V73="スギ",W73="スギ"),IF(C73="製材区分（製材・集成材・CLT等）",X73*'3＿各種係数値'!$F$13/100,X73*'3＿各種係数値'!$F$15/100)," ")</f>
        <v xml:space="preserve"> </v>
      </c>
      <c r="Z73" s="13" t="str">
        <f>IF(OR(V73="ヒノキ",W73="ヒノキ"),IF(C73="製材区分（製材・集成材・CLT等）",X73*'3＿各種係数値'!$F$14/100,X73*'3＿各種係数値'!$F$16/100)," ")</f>
        <v xml:space="preserve"> </v>
      </c>
      <c r="AA73" s="13" t="str">
        <f>IF(IF(D73="集成材",X73*'3＿各種係数値'!$F$9/100,0)+IF(D73="合板",X73*'3＿各種係数値'!$F$10/100,0)+IF(D73="CLT",X73*'3＿各種係数値'!$F$11/100,0)+IF(D73="LVL",X73*'3＿各種係数値'!$F$12/100,0)=0," ",IF(D73="集成材",X73*'3＿各種係数値'!$F$9/100,0)+IF(D73="合板",X73*'3＿各種係数値'!$F$10/100,0)+IF(D73="CLT",X73*'3＿各種係数値'!$F$11/100,0)+IF(D73="LVL",X73*'3＿各種係数値'!$F$12/100,0))</f>
        <v xml:space="preserve"> </v>
      </c>
      <c r="AB73" s="13" t="str">
        <f t="shared" si="11"/>
        <v xml:space="preserve"> </v>
      </c>
      <c r="AC73" s="153"/>
      <c r="AD73" s="154"/>
      <c r="AE73" s="13" t="str">
        <f t="shared" si="12"/>
        <v xml:space="preserve"> </v>
      </c>
    </row>
    <row r="74" spans="2:31" ht="27" customHeight="1">
      <c r="B74" s="2">
        <f t="shared" si="13"/>
        <v>61</v>
      </c>
      <c r="C74" s="143"/>
      <c r="D74" s="143"/>
      <c r="E74" s="144"/>
      <c r="F74" s="145"/>
      <c r="G74" s="146"/>
      <c r="H74" s="146"/>
      <c r="I74" s="270"/>
      <c r="J74" s="271"/>
      <c r="K74" s="147"/>
      <c r="L74" s="270"/>
      <c r="M74" s="271"/>
      <c r="N74" s="147"/>
      <c r="O74" s="147"/>
      <c r="P74" s="147"/>
      <c r="Q74" s="147"/>
      <c r="R74" s="13" t="str">
        <f t="shared" si="7"/>
        <v xml:space="preserve"> </v>
      </c>
      <c r="S74" s="13" t="str">
        <f t="shared" si="8"/>
        <v xml:space="preserve"> </v>
      </c>
      <c r="T74" s="13" t="str">
        <f t="shared" si="9"/>
        <v/>
      </c>
      <c r="U74" s="13" t="str">
        <f t="shared" si="10"/>
        <v/>
      </c>
      <c r="V74" s="147"/>
      <c r="W74" s="147"/>
      <c r="X74" s="147"/>
      <c r="Y74" s="13" t="str">
        <f>IF(OR(V74="スギ",W74="スギ"),IF(C74="製材区分（製材・集成材・CLT等）",X74*'3＿各種係数値'!$F$13/100,X74*'3＿各種係数値'!$F$15/100)," ")</f>
        <v xml:space="preserve"> </v>
      </c>
      <c r="Z74" s="13" t="str">
        <f>IF(OR(V74="ヒノキ",W74="ヒノキ"),IF(C74="製材区分（製材・集成材・CLT等）",X74*'3＿各種係数値'!$F$14/100,X74*'3＿各種係数値'!$F$16/100)," ")</f>
        <v xml:space="preserve"> </v>
      </c>
      <c r="AA74" s="13" t="str">
        <f>IF(IF(D74="集成材",X74*'3＿各種係数値'!$F$9/100,0)+IF(D74="合板",X74*'3＿各種係数値'!$F$10/100,0)+IF(D74="CLT",X74*'3＿各種係数値'!$F$11/100,0)+IF(D74="LVL",X74*'3＿各種係数値'!$F$12/100,0)=0," ",IF(D74="集成材",X74*'3＿各種係数値'!$F$9/100,0)+IF(D74="合板",X74*'3＿各種係数値'!$F$10/100,0)+IF(D74="CLT",X74*'3＿各種係数値'!$F$11/100,0)+IF(D74="LVL",X74*'3＿各種係数値'!$F$12/100,0))</f>
        <v xml:space="preserve"> </v>
      </c>
      <c r="AB74" s="13" t="str">
        <f t="shared" si="11"/>
        <v xml:space="preserve"> </v>
      </c>
      <c r="AC74" s="153"/>
      <c r="AD74" s="154"/>
      <c r="AE74" s="13" t="str">
        <f t="shared" si="12"/>
        <v xml:space="preserve"> </v>
      </c>
    </row>
    <row r="75" spans="2:31" ht="27" customHeight="1">
      <c r="B75" s="2">
        <f t="shared" si="13"/>
        <v>62</v>
      </c>
      <c r="C75" s="143"/>
      <c r="D75" s="143"/>
      <c r="E75" s="144"/>
      <c r="F75" s="145"/>
      <c r="G75" s="146"/>
      <c r="H75" s="146"/>
      <c r="I75" s="270"/>
      <c r="J75" s="271"/>
      <c r="K75" s="147"/>
      <c r="L75" s="270"/>
      <c r="M75" s="271"/>
      <c r="N75" s="147"/>
      <c r="O75" s="147"/>
      <c r="P75" s="147"/>
      <c r="Q75" s="147"/>
      <c r="R75" s="13" t="str">
        <f t="shared" si="7"/>
        <v xml:space="preserve"> </v>
      </c>
      <c r="S75" s="13" t="str">
        <f t="shared" si="8"/>
        <v xml:space="preserve"> </v>
      </c>
      <c r="T75" s="13" t="str">
        <f t="shared" si="9"/>
        <v/>
      </c>
      <c r="U75" s="13" t="str">
        <f t="shared" si="10"/>
        <v/>
      </c>
      <c r="V75" s="147"/>
      <c r="W75" s="147"/>
      <c r="X75" s="147"/>
      <c r="Y75" s="13" t="str">
        <f>IF(OR(V75="スギ",W75="スギ"),IF(C75="製材区分（製材・集成材・CLT等）",X75*'3＿各種係数値'!$F$13/100,X75*'3＿各種係数値'!$F$15/100)," ")</f>
        <v xml:space="preserve"> </v>
      </c>
      <c r="Z75" s="13" t="str">
        <f>IF(OR(V75="ヒノキ",W75="ヒノキ"),IF(C75="製材区分（製材・集成材・CLT等）",X75*'3＿各種係数値'!$F$14/100,X75*'3＿各種係数値'!$F$16/100)," ")</f>
        <v xml:space="preserve"> </v>
      </c>
      <c r="AA75" s="13" t="str">
        <f>IF(IF(D75="集成材",X75*'3＿各種係数値'!$F$9/100,0)+IF(D75="合板",X75*'3＿各種係数値'!$F$10/100,0)+IF(D75="CLT",X75*'3＿各種係数値'!$F$11/100,0)+IF(D75="LVL",X75*'3＿各種係数値'!$F$12/100,0)=0," ",IF(D75="集成材",X75*'3＿各種係数値'!$F$9/100,0)+IF(D75="合板",X75*'3＿各種係数値'!$F$10/100,0)+IF(D75="CLT",X75*'3＿各種係数値'!$F$11/100,0)+IF(D75="LVL",X75*'3＿各種係数値'!$F$12/100,0))</f>
        <v xml:space="preserve"> </v>
      </c>
      <c r="AB75" s="13" t="str">
        <f t="shared" si="11"/>
        <v xml:space="preserve"> </v>
      </c>
      <c r="AC75" s="153"/>
      <c r="AD75" s="154"/>
      <c r="AE75" s="13" t="str">
        <f t="shared" si="12"/>
        <v xml:space="preserve"> </v>
      </c>
    </row>
    <row r="76" spans="2:31" ht="27" customHeight="1">
      <c r="B76" s="2">
        <f t="shared" si="13"/>
        <v>63</v>
      </c>
      <c r="C76" s="143"/>
      <c r="D76" s="143"/>
      <c r="E76" s="144"/>
      <c r="F76" s="145"/>
      <c r="G76" s="146"/>
      <c r="H76" s="146"/>
      <c r="I76" s="270"/>
      <c r="J76" s="271"/>
      <c r="K76" s="147"/>
      <c r="L76" s="270"/>
      <c r="M76" s="271"/>
      <c r="N76" s="147"/>
      <c r="O76" s="147"/>
      <c r="P76" s="147"/>
      <c r="Q76" s="147"/>
      <c r="R76" s="13" t="str">
        <f t="shared" si="7"/>
        <v xml:space="preserve"> </v>
      </c>
      <c r="S76" s="13" t="str">
        <f t="shared" si="8"/>
        <v xml:space="preserve"> </v>
      </c>
      <c r="T76" s="13" t="str">
        <f t="shared" si="9"/>
        <v/>
      </c>
      <c r="U76" s="13" t="str">
        <f t="shared" si="10"/>
        <v/>
      </c>
      <c r="V76" s="147"/>
      <c r="W76" s="147"/>
      <c r="X76" s="147"/>
      <c r="Y76" s="13" t="str">
        <f>IF(OR(V76="スギ",W76="スギ"),IF(C76="製材区分（製材・集成材・CLT等）",X76*'3＿各種係数値'!$F$13/100,X76*'3＿各種係数値'!$F$15/100)," ")</f>
        <v xml:space="preserve"> </v>
      </c>
      <c r="Z76" s="13" t="str">
        <f>IF(OR(V76="ヒノキ",W76="ヒノキ"),IF(C76="製材区分（製材・集成材・CLT等）",X76*'3＿各種係数値'!$F$14/100,X76*'3＿各種係数値'!$F$16/100)," ")</f>
        <v xml:space="preserve"> </v>
      </c>
      <c r="AA76" s="13" t="str">
        <f>IF(IF(D76="集成材",X76*'3＿各種係数値'!$F$9/100,0)+IF(D76="合板",X76*'3＿各種係数値'!$F$10/100,0)+IF(D76="CLT",X76*'3＿各種係数値'!$F$11/100,0)+IF(D76="LVL",X76*'3＿各種係数値'!$F$12/100,0)=0," ",IF(D76="集成材",X76*'3＿各種係数値'!$F$9/100,0)+IF(D76="合板",X76*'3＿各種係数値'!$F$10/100,0)+IF(D76="CLT",X76*'3＿各種係数値'!$F$11/100,0)+IF(D76="LVL",X76*'3＿各種係数値'!$F$12/100,0))</f>
        <v xml:space="preserve"> </v>
      </c>
      <c r="AB76" s="13" t="str">
        <f t="shared" si="11"/>
        <v xml:space="preserve"> </v>
      </c>
      <c r="AC76" s="153"/>
      <c r="AD76" s="154"/>
      <c r="AE76" s="13" t="str">
        <f t="shared" si="12"/>
        <v xml:space="preserve"> </v>
      </c>
    </row>
    <row r="77" spans="2:31" ht="27" customHeight="1">
      <c r="B77" s="2">
        <f t="shared" si="13"/>
        <v>64</v>
      </c>
      <c r="C77" s="143"/>
      <c r="D77" s="143"/>
      <c r="E77" s="144"/>
      <c r="F77" s="145"/>
      <c r="G77" s="146"/>
      <c r="H77" s="146"/>
      <c r="I77" s="270"/>
      <c r="J77" s="271"/>
      <c r="K77" s="147"/>
      <c r="L77" s="270"/>
      <c r="M77" s="271"/>
      <c r="N77" s="147"/>
      <c r="O77" s="147"/>
      <c r="P77" s="147"/>
      <c r="Q77" s="147"/>
      <c r="R77" s="13" t="str">
        <f t="shared" si="7"/>
        <v xml:space="preserve"> </v>
      </c>
      <c r="S77" s="13" t="str">
        <f t="shared" si="8"/>
        <v xml:space="preserve"> </v>
      </c>
      <c r="T77" s="13" t="str">
        <f t="shared" si="9"/>
        <v/>
      </c>
      <c r="U77" s="13" t="str">
        <f t="shared" si="10"/>
        <v/>
      </c>
      <c r="V77" s="147"/>
      <c r="W77" s="147"/>
      <c r="X77" s="147"/>
      <c r="Y77" s="13" t="str">
        <f>IF(OR(V77="スギ",W77="スギ"),IF(C77="製材区分（製材・集成材・CLT等）",X77*'3＿各種係数値'!$F$13/100,X77*'3＿各種係数値'!$F$15/100)," ")</f>
        <v xml:space="preserve"> </v>
      </c>
      <c r="Z77" s="13" t="str">
        <f>IF(OR(V77="ヒノキ",W77="ヒノキ"),IF(C77="製材区分（製材・集成材・CLT等）",X77*'3＿各種係数値'!$F$14/100,X77*'3＿各種係数値'!$F$16/100)," ")</f>
        <v xml:space="preserve"> </v>
      </c>
      <c r="AA77" s="13" t="str">
        <f>IF(IF(D77="集成材",X77*'3＿各種係数値'!$F$9/100,0)+IF(D77="合板",X77*'3＿各種係数値'!$F$10/100,0)+IF(D77="CLT",X77*'3＿各種係数値'!$F$11/100,0)+IF(D77="LVL",X77*'3＿各種係数値'!$F$12/100,0)=0," ",IF(D77="集成材",X77*'3＿各種係数値'!$F$9/100,0)+IF(D77="合板",X77*'3＿各種係数値'!$F$10/100,0)+IF(D77="CLT",X77*'3＿各種係数値'!$F$11/100,0)+IF(D77="LVL",X77*'3＿各種係数値'!$F$12/100,0))</f>
        <v xml:space="preserve"> </v>
      </c>
      <c r="AB77" s="13" t="str">
        <f t="shared" si="11"/>
        <v xml:space="preserve"> </v>
      </c>
      <c r="AC77" s="153"/>
      <c r="AD77" s="154"/>
      <c r="AE77" s="13" t="str">
        <f t="shared" si="12"/>
        <v xml:space="preserve"> </v>
      </c>
    </row>
    <row r="78" spans="2:31" ht="27" customHeight="1">
      <c r="B78" s="2">
        <f t="shared" si="13"/>
        <v>65</v>
      </c>
      <c r="C78" s="143"/>
      <c r="D78" s="143"/>
      <c r="E78" s="144"/>
      <c r="F78" s="145"/>
      <c r="G78" s="146"/>
      <c r="H78" s="146"/>
      <c r="I78" s="270"/>
      <c r="J78" s="271"/>
      <c r="K78" s="147"/>
      <c r="L78" s="270"/>
      <c r="M78" s="271"/>
      <c r="N78" s="147"/>
      <c r="O78" s="147"/>
      <c r="P78" s="147"/>
      <c r="Q78" s="147"/>
      <c r="R78" s="13" t="str">
        <f t="shared" si="7"/>
        <v xml:space="preserve"> </v>
      </c>
      <c r="S78" s="13" t="str">
        <f t="shared" si="8"/>
        <v xml:space="preserve"> </v>
      </c>
      <c r="T78" s="13" t="str">
        <f t="shared" si="9"/>
        <v/>
      </c>
      <c r="U78" s="13" t="str">
        <f t="shared" si="10"/>
        <v/>
      </c>
      <c r="V78" s="147"/>
      <c r="W78" s="147"/>
      <c r="X78" s="147"/>
      <c r="Y78" s="13" t="str">
        <f>IF(OR(V78="スギ",W78="スギ"),IF(C78="製材区分（製材・集成材・CLT等）",X78*'3＿各種係数値'!$F$13/100,X78*'3＿各種係数値'!$F$15/100)," ")</f>
        <v xml:space="preserve"> </v>
      </c>
      <c r="Z78" s="13" t="str">
        <f>IF(OR(V78="ヒノキ",W78="ヒノキ"),IF(C78="製材区分（製材・集成材・CLT等）",X78*'3＿各種係数値'!$F$14/100,X78*'3＿各種係数値'!$F$16/100)," ")</f>
        <v xml:space="preserve"> </v>
      </c>
      <c r="AA78" s="13" t="str">
        <f>IF(IF(D78="集成材",X78*'3＿各種係数値'!$F$9/100,0)+IF(D78="合板",X78*'3＿各種係数値'!$F$10/100,0)+IF(D78="CLT",X78*'3＿各種係数値'!$F$11/100,0)+IF(D78="LVL",X78*'3＿各種係数値'!$F$12/100,0)=0," ",IF(D78="集成材",X78*'3＿各種係数値'!$F$9/100,0)+IF(D78="合板",X78*'3＿各種係数値'!$F$10/100,0)+IF(D78="CLT",X78*'3＿各種係数値'!$F$11/100,0)+IF(D78="LVL",X78*'3＿各種係数値'!$F$12/100,0))</f>
        <v xml:space="preserve"> </v>
      </c>
      <c r="AB78" s="13" t="str">
        <f t="shared" si="11"/>
        <v xml:space="preserve"> </v>
      </c>
      <c r="AC78" s="153"/>
      <c r="AD78" s="154"/>
      <c r="AE78" s="13" t="str">
        <f t="shared" si="12"/>
        <v xml:space="preserve"> </v>
      </c>
    </row>
    <row r="79" spans="2:31" ht="27" customHeight="1">
      <c r="B79" s="2">
        <f t="shared" si="13"/>
        <v>66</v>
      </c>
      <c r="C79" s="143"/>
      <c r="D79" s="143"/>
      <c r="E79" s="144"/>
      <c r="F79" s="145"/>
      <c r="G79" s="146"/>
      <c r="H79" s="146"/>
      <c r="I79" s="270"/>
      <c r="J79" s="271"/>
      <c r="K79" s="147"/>
      <c r="L79" s="270"/>
      <c r="M79" s="271"/>
      <c r="N79" s="147"/>
      <c r="O79" s="147"/>
      <c r="P79" s="147"/>
      <c r="Q79" s="147"/>
      <c r="R79" s="13" t="str">
        <f t="shared" si="7"/>
        <v xml:space="preserve"> </v>
      </c>
      <c r="S79" s="13" t="str">
        <f t="shared" si="8"/>
        <v xml:space="preserve"> </v>
      </c>
      <c r="T79" s="13" t="str">
        <f t="shared" si="9"/>
        <v/>
      </c>
      <c r="U79" s="13" t="str">
        <f t="shared" si="10"/>
        <v/>
      </c>
      <c r="V79" s="147"/>
      <c r="W79" s="147"/>
      <c r="X79" s="147"/>
      <c r="Y79" s="13" t="str">
        <f>IF(OR(V79="スギ",W79="スギ"),IF(C79="製材区分（製材・集成材・CLT等）",X79*'3＿各種係数値'!$F$13/100,X79*'3＿各種係数値'!$F$15/100)," ")</f>
        <v xml:space="preserve"> </v>
      </c>
      <c r="Z79" s="13" t="str">
        <f>IF(OR(V79="ヒノキ",W79="ヒノキ"),IF(C79="製材区分（製材・集成材・CLT等）",X79*'3＿各種係数値'!$F$14/100,X79*'3＿各種係数値'!$F$16/100)," ")</f>
        <v xml:space="preserve"> </v>
      </c>
      <c r="AA79" s="13" t="str">
        <f>IF(IF(D79="集成材",X79*'3＿各種係数値'!$F$9/100,0)+IF(D79="合板",X79*'3＿各種係数値'!$F$10/100,0)+IF(D79="CLT",X79*'3＿各種係数値'!$F$11/100,0)+IF(D79="LVL",X79*'3＿各種係数値'!$F$12/100,0)=0," ",IF(D79="集成材",X79*'3＿各種係数値'!$F$9/100,0)+IF(D79="合板",X79*'3＿各種係数値'!$F$10/100,0)+IF(D79="CLT",X79*'3＿各種係数値'!$F$11/100,0)+IF(D79="LVL",X79*'3＿各種係数値'!$F$12/100,0))</f>
        <v xml:space="preserve"> </v>
      </c>
      <c r="AB79" s="13" t="str">
        <f t="shared" si="11"/>
        <v xml:space="preserve"> </v>
      </c>
      <c r="AC79" s="153"/>
      <c r="AD79" s="154"/>
      <c r="AE79" s="13" t="str">
        <f t="shared" si="12"/>
        <v xml:space="preserve"> </v>
      </c>
    </row>
    <row r="80" spans="2:31" ht="27" customHeight="1">
      <c r="B80" s="2">
        <f t="shared" si="13"/>
        <v>67</v>
      </c>
      <c r="C80" s="143"/>
      <c r="D80" s="143"/>
      <c r="E80" s="144"/>
      <c r="F80" s="145"/>
      <c r="G80" s="146"/>
      <c r="H80" s="146"/>
      <c r="I80" s="270"/>
      <c r="J80" s="271"/>
      <c r="K80" s="147"/>
      <c r="L80" s="270"/>
      <c r="M80" s="271"/>
      <c r="N80" s="147"/>
      <c r="O80" s="147"/>
      <c r="P80" s="147"/>
      <c r="Q80" s="147"/>
      <c r="R80" s="13" t="str">
        <f t="shared" si="7"/>
        <v xml:space="preserve"> </v>
      </c>
      <c r="S80" s="13" t="str">
        <f t="shared" si="8"/>
        <v xml:space="preserve"> </v>
      </c>
      <c r="T80" s="13" t="str">
        <f t="shared" si="9"/>
        <v/>
      </c>
      <c r="U80" s="13" t="str">
        <f t="shared" si="10"/>
        <v/>
      </c>
      <c r="V80" s="147"/>
      <c r="W80" s="147"/>
      <c r="X80" s="147"/>
      <c r="Y80" s="13" t="str">
        <f>IF(OR(V80="スギ",W80="スギ"),IF(C80="製材区分（製材・集成材・CLT等）",X80*'3＿各種係数値'!$F$13/100,X80*'3＿各種係数値'!$F$15/100)," ")</f>
        <v xml:space="preserve"> </v>
      </c>
      <c r="Z80" s="13" t="str">
        <f>IF(OR(V80="ヒノキ",W80="ヒノキ"),IF(C80="製材区分（製材・集成材・CLT等）",X80*'3＿各種係数値'!$F$14/100,X80*'3＿各種係数値'!$F$16/100)," ")</f>
        <v xml:space="preserve"> </v>
      </c>
      <c r="AA80" s="13" t="str">
        <f>IF(IF(D80="集成材",X80*'3＿各種係数値'!$F$9/100,0)+IF(D80="合板",X80*'3＿各種係数値'!$F$10/100,0)+IF(D80="CLT",X80*'3＿各種係数値'!$F$11/100,0)+IF(D80="LVL",X80*'3＿各種係数値'!$F$12/100,0)=0," ",IF(D80="集成材",X80*'3＿各種係数値'!$F$9/100,0)+IF(D80="合板",X80*'3＿各種係数値'!$F$10/100,0)+IF(D80="CLT",X80*'3＿各種係数値'!$F$11/100,0)+IF(D80="LVL",X80*'3＿各種係数値'!$F$12/100,0))</f>
        <v xml:space="preserve"> </v>
      </c>
      <c r="AB80" s="13" t="str">
        <f t="shared" si="11"/>
        <v xml:space="preserve"> </v>
      </c>
      <c r="AC80" s="153"/>
      <c r="AD80" s="154"/>
      <c r="AE80" s="13" t="str">
        <f t="shared" si="12"/>
        <v xml:space="preserve"> </v>
      </c>
    </row>
    <row r="81" spans="2:31" ht="27" customHeight="1">
      <c r="B81" s="2">
        <f t="shared" si="13"/>
        <v>68</v>
      </c>
      <c r="C81" s="143"/>
      <c r="D81" s="143"/>
      <c r="E81" s="144"/>
      <c r="F81" s="145"/>
      <c r="G81" s="146"/>
      <c r="H81" s="146"/>
      <c r="I81" s="270"/>
      <c r="J81" s="271"/>
      <c r="K81" s="147"/>
      <c r="L81" s="270"/>
      <c r="M81" s="271"/>
      <c r="N81" s="147"/>
      <c r="O81" s="147"/>
      <c r="P81" s="147"/>
      <c r="Q81" s="147"/>
      <c r="R81" s="13" t="str">
        <f t="shared" si="7"/>
        <v xml:space="preserve"> </v>
      </c>
      <c r="S81" s="13" t="str">
        <f t="shared" si="8"/>
        <v xml:space="preserve"> </v>
      </c>
      <c r="T81" s="13" t="str">
        <f t="shared" si="9"/>
        <v/>
      </c>
      <c r="U81" s="13" t="str">
        <f t="shared" si="10"/>
        <v/>
      </c>
      <c r="V81" s="147"/>
      <c r="W81" s="147"/>
      <c r="X81" s="147"/>
      <c r="Y81" s="13" t="str">
        <f>IF(OR(V81="スギ",W81="スギ"),IF(C81="製材区分（製材・集成材・CLT等）",X81*'3＿各種係数値'!$F$13/100,X81*'3＿各種係数値'!$F$15/100)," ")</f>
        <v xml:space="preserve"> </v>
      </c>
      <c r="Z81" s="13" t="str">
        <f>IF(OR(V81="ヒノキ",W81="ヒノキ"),IF(C81="製材区分（製材・集成材・CLT等）",X81*'3＿各種係数値'!$F$14/100,X81*'3＿各種係数値'!$F$16/100)," ")</f>
        <v xml:space="preserve"> </v>
      </c>
      <c r="AA81" s="13" t="str">
        <f>IF(IF(D81="集成材",X81*'3＿各種係数値'!$F$9/100,0)+IF(D81="合板",X81*'3＿各種係数値'!$F$10/100,0)+IF(D81="CLT",X81*'3＿各種係数値'!$F$11/100,0)+IF(D81="LVL",X81*'3＿各種係数値'!$F$12/100,0)=0," ",IF(D81="集成材",X81*'3＿各種係数値'!$F$9/100,0)+IF(D81="合板",X81*'3＿各種係数値'!$F$10/100,0)+IF(D81="CLT",X81*'3＿各種係数値'!$F$11/100,0)+IF(D81="LVL",X81*'3＿各種係数値'!$F$12/100,0))</f>
        <v xml:space="preserve"> </v>
      </c>
      <c r="AB81" s="13" t="str">
        <f t="shared" si="11"/>
        <v xml:space="preserve"> </v>
      </c>
      <c r="AC81" s="153"/>
      <c r="AD81" s="154"/>
      <c r="AE81" s="13" t="str">
        <f t="shared" si="12"/>
        <v xml:space="preserve"> </v>
      </c>
    </row>
    <row r="82" spans="2:31" ht="27" customHeight="1">
      <c r="B82" s="2">
        <f t="shared" si="13"/>
        <v>69</v>
      </c>
      <c r="C82" s="143"/>
      <c r="D82" s="143"/>
      <c r="E82" s="144"/>
      <c r="F82" s="145"/>
      <c r="G82" s="146"/>
      <c r="H82" s="146"/>
      <c r="I82" s="270"/>
      <c r="J82" s="271"/>
      <c r="K82" s="147"/>
      <c r="L82" s="270"/>
      <c r="M82" s="271"/>
      <c r="N82" s="147"/>
      <c r="O82" s="147"/>
      <c r="P82" s="147"/>
      <c r="Q82" s="147"/>
      <c r="R82" s="13" t="str">
        <f t="shared" si="7"/>
        <v xml:space="preserve"> </v>
      </c>
      <c r="S82" s="13" t="str">
        <f t="shared" si="8"/>
        <v xml:space="preserve"> </v>
      </c>
      <c r="T82" s="13" t="str">
        <f t="shared" si="9"/>
        <v/>
      </c>
      <c r="U82" s="13" t="str">
        <f t="shared" si="10"/>
        <v/>
      </c>
      <c r="V82" s="147"/>
      <c r="W82" s="147"/>
      <c r="X82" s="147"/>
      <c r="Y82" s="13" t="str">
        <f>IF(OR(V82="スギ",W82="スギ"),IF(C82="製材区分（製材・集成材・CLT等）",X82*'3＿各種係数値'!$F$13/100,X82*'3＿各種係数値'!$F$15/100)," ")</f>
        <v xml:space="preserve"> </v>
      </c>
      <c r="Z82" s="13" t="str">
        <f>IF(OR(V82="ヒノキ",W82="ヒノキ"),IF(C82="製材区分（製材・集成材・CLT等）",X82*'3＿各種係数値'!$F$14/100,X82*'3＿各種係数値'!$F$16/100)," ")</f>
        <v xml:space="preserve"> </v>
      </c>
      <c r="AA82" s="13" t="str">
        <f>IF(IF(D82="集成材",X82*'3＿各種係数値'!$F$9/100,0)+IF(D82="合板",X82*'3＿各種係数値'!$F$10/100,0)+IF(D82="CLT",X82*'3＿各種係数値'!$F$11/100,0)+IF(D82="LVL",X82*'3＿各種係数値'!$F$12/100,0)=0," ",IF(D82="集成材",X82*'3＿各種係数値'!$F$9/100,0)+IF(D82="合板",X82*'3＿各種係数値'!$F$10/100,0)+IF(D82="CLT",X82*'3＿各種係数値'!$F$11/100,0)+IF(D82="LVL",X82*'3＿各種係数値'!$F$12/100,0))</f>
        <v xml:space="preserve"> </v>
      </c>
      <c r="AB82" s="13" t="str">
        <f t="shared" si="11"/>
        <v xml:space="preserve"> </v>
      </c>
      <c r="AC82" s="153"/>
      <c r="AD82" s="154"/>
      <c r="AE82" s="13" t="str">
        <f t="shared" si="12"/>
        <v xml:space="preserve"> </v>
      </c>
    </row>
    <row r="83" spans="2:31" ht="27" customHeight="1">
      <c r="B83" s="2">
        <f>B82+1</f>
        <v>70</v>
      </c>
      <c r="C83" s="143"/>
      <c r="D83" s="143"/>
      <c r="E83" s="144"/>
      <c r="F83" s="145"/>
      <c r="G83" s="146"/>
      <c r="H83" s="146"/>
      <c r="I83" s="270"/>
      <c r="J83" s="271"/>
      <c r="K83" s="147"/>
      <c r="L83" s="270"/>
      <c r="M83" s="271"/>
      <c r="N83" s="147"/>
      <c r="O83" s="147"/>
      <c r="P83" s="147"/>
      <c r="Q83" s="147"/>
      <c r="R83" s="13" t="str">
        <f t="shared" si="7"/>
        <v xml:space="preserve"> </v>
      </c>
      <c r="S83" s="13" t="str">
        <f t="shared" si="8"/>
        <v xml:space="preserve"> </v>
      </c>
      <c r="T83" s="13" t="str">
        <f t="shared" si="9"/>
        <v/>
      </c>
      <c r="U83" s="13" t="str">
        <f t="shared" si="10"/>
        <v/>
      </c>
      <c r="V83" s="147"/>
      <c r="W83" s="147"/>
      <c r="X83" s="147"/>
      <c r="Y83" s="13" t="str">
        <f>IF(OR(V83="スギ",W83="スギ"),IF(C83="製材区分（製材・集成材・CLT等）",X83*'3＿各種係数値'!$F$13/100,X83*'3＿各種係数値'!$F$15/100)," ")</f>
        <v xml:space="preserve"> </v>
      </c>
      <c r="Z83" s="13" t="str">
        <f>IF(OR(V83="ヒノキ",W83="ヒノキ"),IF(C83="製材区分（製材・集成材・CLT等）",X83*'3＿各種係数値'!$F$14/100,X83*'3＿各種係数値'!$F$16/100)," ")</f>
        <v xml:space="preserve"> </v>
      </c>
      <c r="AA83" s="13" t="str">
        <f>IF(IF(D83="集成材",X83*'3＿各種係数値'!$F$9/100,0)+IF(D83="合板",X83*'3＿各種係数値'!$F$10/100,0)+IF(D83="CLT",X83*'3＿各種係数値'!$F$11/100,0)+IF(D83="LVL",X83*'3＿各種係数値'!$F$12/100,0)=0," ",IF(D83="集成材",X83*'3＿各種係数値'!$F$9/100,0)+IF(D83="合板",X83*'3＿各種係数値'!$F$10/100,0)+IF(D83="CLT",X83*'3＿各種係数値'!$F$11/100,0)+IF(D83="LVL",X83*'3＿各種係数値'!$F$12/100,0))</f>
        <v xml:space="preserve"> </v>
      </c>
      <c r="AB83" s="13" t="str">
        <f t="shared" si="11"/>
        <v xml:space="preserve"> </v>
      </c>
      <c r="AC83" s="153"/>
      <c r="AD83" s="154"/>
      <c r="AE83" s="13" t="str">
        <f t="shared" si="12"/>
        <v xml:space="preserve"> </v>
      </c>
    </row>
    <row r="84" spans="2:31" ht="27" customHeight="1">
      <c r="B84" s="2">
        <f t="shared" ref="B84:B93" si="14">B83+1</f>
        <v>71</v>
      </c>
      <c r="C84" s="143"/>
      <c r="D84" s="143"/>
      <c r="E84" s="144"/>
      <c r="F84" s="145"/>
      <c r="G84" s="146"/>
      <c r="H84" s="146"/>
      <c r="I84" s="270"/>
      <c r="J84" s="271"/>
      <c r="K84" s="147"/>
      <c r="L84" s="270"/>
      <c r="M84" s="271"/>
      <c r="N84" s="147"/>
      <c r="O84" s="147"/>
      <c r="P84" s="147"/>
      <c r="Q84" s="147"/>
      <c r="R84" s="13" t="str">
        <f t="shared" si="7"/>
        <v xml:space="preserve"> </v>
      </c>
      <c r="S84" s="13" t="str">
        <f t="shared" si="8"/>
        <v xml:space="preserve"> </v>
      </c>
      <c r="T84" s="13" t="str">
        <f t="shared" si="9"/>
        <v/>
      </c>
      <c r="U84" s="13" t="str">
        <f t="shared" si="10"/>
        <v/>
      </c>
      <c r="V84" s="147"/>
      <c r="W84" s="147"/>
      <c r="X84" s="147"/>
      <c r="Y84" s="13" t="str">
        <f>IF(OR(V84="スギ",W84="スギ"),IF(C84="製材区分（製材・集成材・CLT等）",X84*'3＿各種係数値'!$F$13/100,X84*'3＿各種係数値'!$F$15/100)," ")</f>
        <v xml:space="preserve"> </v>
      </c>
      <c r="Z84" s="13" t="str">
        <f>IF(OR(V84="ヒノキ",W84="ヒノキ"),IF(C84="製材区分（製材・集成材・CLT等）",X84*'3＿各種係数値'!$F$14/100,X84*'3＿各種係数値'!$F$16/100)," ")</f>
        <v xml:space="preserve"> </v>
      </c>
      <c r="AA84" s="13" t="str">
        <f>IF(IF(D84="集成材",X84*'3＿各種係数値'!$F$9/100,0)+IF(D84="合板",X84*'3＿各種係数値'!$F$10/100,0)+IF(D84="CLT",X84*'3＿各種係数値'!$F$11/100,0)+IF(D84="LVL",X84*'3＿各種係数値'!$F$12/100,0)=0," ",IF(D84="集成材",X84*'3＿各種係数値'!$F$9/100,0)+IF(D84="合板",X84*'3＿各種係数値'!$F$10/100,0)+IF(D84="CLT",X84*'3＿各種係数値'!$F$11/100,0)+IF(D84="LVL",X84*'3＿各種係数値'!$F$12/100,0))</f>
        <v xml:space="preserve"> </v>
      </c>
      <c r="AB84" s="13" t="str">
        <f t="shared" si="11"/>
        <v xml:space="preserve"> </v>
      </c>
      <c r="AC84" s="153"/>
      <c r="AD84" s="154"/>
      <c r="AE84" s="13" t="str">
        <f t="shared" si="12"/>
        <v xml:space="preserve"> </v>
      </c>
    </row>
    <row r="85" spans="2:31" ht="27" customHeight="1">
      <c r="B85" s="2">
        <f t="shared" si="14"/>
        <v>72</v>
      </c>
      <c r="C85" s="143"/>
      <c r="D85" s="143"/>
      <c r="E85" s="144"/>
      <c r="F85" s="145"/>
      <c r="G85" s="146"/>
      <c r="H85" s="146"/>
      <c r="I85" s="270"/>
      <c r="J85" s="271"/>
      <c r="K85" s="147"/>
      <c r="L85" s="270"/>
      <c r="M85" s="271"/>
      <c r="N85" s="147"/>
      <c r="O85" s="147"/>
      <c r="P85" s="147"/>
      <c r="Q85" s="147"/>
      <c r="R85" s="13" t="str">
        <f t="shared" si="7"/>
        <v xml:space="preserve"> </v>
      </c>
      <c r="S85" s="13" t="str">
        <f t="shared" si="8"/>
        <v xml:space="preserve"> </v>
      </c>
      <c r="T85" s="13" t="str">
        <f t="shared" si="9"/>
        <v/>
      </c>
      <c r="U85" s="13" t="str">
        <f t="shared" si="10"/>
        <v/>
      </c>
      <c r="V85" s="147"/>
      <c r="W85" s="147"/>
      <c r="X85" s="147"/>
      <c r="Y85" s="13" t="str">
        <f>IF(OR(V85="スギ",W85="スギ"),IF(C85="製材区分（製材・集成材・CLT等）",X85*'3＿各種係数値'!$F$13/100,X85*'3＿各種係数値'!$F$15/100)," ")</f>
        <v xml:space="preserve"> </v>
      </c>
      <c r="Z85" s="13" t="str">
        <f>IF(OR(V85="ヒノキ",W85="ヒノキ"),IF(C85="製材区分（製材・集成材・CLT等）",X85*'3＿各種係数値'!$F$14/100,X85*'3＿各種係数値'!$F$16/100)," ")</f>
        <v xml:space="preserve"> </v>
      </c>
      <c r="AA85" s="13" t="str">
        <f>IF(IF(D85="集成材",X85*'3＿各種係数値'!$F$9/100,0)+IF(D85="合板",X85*'3＿各種係数値'!$F$10/100,0)+IF(D85="CLT",X85*'3＿各種係数値'!$F$11/100,0)+IF(D85="LVL",X85*'3＿各種係数値'!$F$12/100,0)=0," ",IF(D85="集成材",X85*'3＿各種係数値'!$F$9/100,0)+IF(D85="合板",X85*'3＿各種係数値'!$F$10/100,0)+IF(D85="CLT",X85*'3＿各種係数値'!$F$11/100,0)+IF(D85="LVL",X85*'3＿各種係数値'!$F$12/100,0))</f>
        <v xml:space="preserve"> </v>
      </c>
      <c r="AB85" s="13" t="str">
        <f t="shared" si="11"/>
        <v xml:space="preserve"> </v>
      </c>
      <c r="AC85" s="153"/>
      <c r="AD85" s="154"/>
      <c r="AE85" s="13" t="str">
        <f t="shared" si="12"/>
        <v xml:space="preserve"> </v>
      </c>
    </row>
    <row r="86" spans="2:31" ht="27" customHeight="1">
      <c r="B86" s="2">
        <f t="shared" si="14"/>
        <v>73</v>
      </c>
      <c r="C86" s="143"/>
      <c r="D86" s="143"/>
      <c r="E86" s="144"/>
      <c r="F86" s="145"/>
      <c r="G86" s="146"/>
      <c r="H86" s="146"/>
      <c r="I86" s="270"/>
      <c r="J86" s="271"/>
      <c r="K86" s="147"/>
      <c r="L86" s="270"/>
      <c r="M86" s="271"/>
      <c r="N86" s="147"/>
      <c r="O86" s="147"/>
      <c r="P86" s="147"/>
      <c r="Q86" s="147"/>
      <c r="R86" s="13" t="str">
        <f t="shared" si="7"/>
        <v xml:space="preserve"> </v>
      </c>
      <c r="S86" s="13" t="str">
        <f t="shared" si="8"/>
        <v xml:space="preserve"> </v>
      </c>
      <c r="T86" s="13" t="str">
        <f t="shared" si="9"/>
        <v/>
      </c>
      <c r="U86" s="13" t="str">
        <f t="shared" si="10"/>
        <v/>
      </c>
      <c r="V86" s="147"/>
      <c r="W86" s="147"/>
      <c r="X86" s="147"/>
      <c r="Y86" s="13" t="str">
        <f>IF(OR(V86="スギ",W86="スギ"),IF(C86="製材区分（製材・集成材・CLT等）",X86*'3＿各種係数値'!$F$13/100,X86*'3＿各種係数値'!$F$15/100)," ")</f>
        <v xml:space="preserve"> </v>
      </c>
      <c r="Z86" s="13" t="str">
        <f>IF(OR(V86="ヒノキ",W86="ヒノキ"),IF(C86="製材区分（製材・集成材・CLT等）",X86*'3＿各種係数値'!$F$14/100,X86*'3＿各種係数値'!$F$16/100)," ")</f>
        <v xml:space="preserve"> </v>
      </c>
      <c r="AA86" s="13" t="str">
        <f>IF(IF(D86="集成材",X86*'3＿各種係数値'!$F$9/100,0)+IF(D86="合板",X86*'3＿各種係数値'!$F$10/100,0)+IF(D86="CLT",X86*'3＿各種係数値'!$F$11/100,0)+IF(D86="LVL",X86*'3＿各種係数値'!$F$12/100,0)=0," ",IF(D86="集成材",X86*'3＿各種係数値'!$F$9/100,0)+IF(D86="合板",X86*'3＿各種係数値'!$F$10/100,0)+IF(D86="CLT",X86*'3＿各種係数値'!$F$11/100,0)+IF(D86="LVL",X86*'3＿各種係数値'!$F$12/100,0))</f>
        <v xml:space="preserve"> </v>
      </c>
      <c r="AB86" s="13" t="str">
        <f t="shared" si="11"/>
        <v xml:space="preserve"> </v>
      </c>
      <c r="AC86" s="153"/>
      <c r="AD86" s="154"/>
      <c r="AE86" s="13" t="str">
        <f t="shared" si="12"/>
        <v xml:space="preserve"> </v>
      </c>
    </row>
    <row r="87" spans="2:31" ht="27" customHeight="1">
      <c r="B87" s="2">
        <f t="shared" si="14"/>
        <v>74</v>
      </c>
      <c r="C87" s="143"/>
      <c r="D87" s="143"/>
      <c r="E87" s="144"/>
      <c r="F87" s="145"/>
      <c r="G87" s="146"/>
      <c r="H87" s="146"/>
      <c r="I87" s="270"/>
      <c r="J87" s="271"/>
      <c r="K87" s="147"/>
      <c r="L87" s="270"/>
      <c r="M87" s="271"/>
      <c r="N87" s="147"/>
      <c r="O87" s="147"/>
      <c r="P87" s="147"/>
      <c r="Q87" s="147"/>
      <c r="R87" s="13" t="str">
        <f t="shared" si="7"/>
        <v xml:space="preserve"> </v>
      </c>
      <c r="S87" s="13" t="str">
        <f t="shared" si="8"/>
        <v xml:space="preserve"> </v>
      </c>
      <c r="T87" s="13" t="str">
        <f t="shared" si="9"/>
        <v/>
      </c>
      <c r="U87" s="13" t="str">
        <f t="shared" si="10"/>
        <v/>
      </c>
      <c r="V87" s="147"/>
      <c r="W87" s="147"/>
      <c r="X87" s="147"/>
      <c r="Y87" s="13" t="str">
        <f>IF(OR(V87="スギ",W87="スギ"),IF(C87="製材区分（製材・集成材・CLT等）",X87*'3＿各種係数値'!$F$13/100,X87*'3＿各種係数値'!$F$15/100)," ")</f>
        <v xml:space="preserve"> </v>
      </c>
      <c r="Z87" s="13" t="str">
        <f>IF(OR(V87="ヒノキ",W87="ヒノキ"),IF(C87="製材区分（製材・集成材・CLT等）",X87*'3＿各種係数値'!$F$14/100,X87*'3＿各種係数値'!$F$16/100)," ")</f>
        <v xml:space="preserve"> </v>
      </c>
      <c r="AA87" s="13" t="str">
        <f>IF(IF(D87="集成材",X87*'3＿各種係数値'!$F$9/100,0)+IF(D87="合板",X87*'3＿各種係数値'!$F$10/100,0)+IF(D87="CLT",X87*'3＿各種係数値'!$F$11/100,0)+IF(D87="LVL",X87*'3＿各種係数値'!$F$12/100,0)=0," ",IF(D87="集成材",X87*'3＿各種係数値'!$F$9/100,0)+IF(D87="合板",X87*'3＿各種係数値'!$F$10/100,0)+IF(D87="CLT",X87*'3＿各種係数値'!$F$11/100,0)+IF(D87="LVL",X87*'3＿各種係数値'!$F$12/100,0))</f>
        <v xml:space="preserve"> </v>
      </c>
      <c r="AB87" s="13" t="str">
        <f t="shared" si="11"/>
        <v xml:space="preserve"> </v>
      </c>
      <c r="AC87" s="153"/>
      <c r="AD87" s="154"/>
      <c r="AE87" s="13" t="str">
        <f t="shared" si="12"/>
        <v xml:space="preserve"> </v>
      </c>
    </row>
    <row r="88" spans="2:31" ht="27" customHeight="1">
      <c r="B88" s="2">
        <f t="shared" si="14"/>
        <v>75</v>
      </c>
      <c r="C88" s="143"/>
      <c r="D88" s="143"/>
      <c r="E88" s="144"/>
      <c r="F88" s="145"/>
      <c r="G88" s="146"/>
      <c r="H88" s="146"/>
      <c r="I88" s="270"/>
      <c r="J88" s="271"/>
      <c r="K88" s="147"/>
      <c r="L88" s="270"/>
      <c r="M88" s="271"/>
      <c r="N88" s="147"/>
      <c r="O88" s="147"/>
      <c r="P88" s="147"/>
      <c r="Q88" s="147"/>
      <c r="R88" s="13" t="str">
        <f t="shared" si="7"/>
        <v xml:space="preserve"> </v>
      </c>
      <c r="S88" s="13" t="str">
        <f t="shared" si="8"/>
        <v xml:space="preserve"> </v>
      </c>
      <c r="T88" s="13" t="str">
        <f t="shared" si="9"/>
        <v/>
      </c>
      <c r="U88" s="13" t="str">
        <f t="shared" si="10"/>
        <v/>
      </c>
      <c r="V88" s="147"/>
      <c r="W88" s="147"/>
      <c r="X88" s="147"/>
      <c r="Y88" s="13" t="str">
        <f>IF(OR(V88="スギ",W88="スギ"),IF(C88="製材区分（製材・集成材・CLT等）",X88*'3＿各種係数値'!$F$13/100,X88*'3＿各種係数値'!$F$15/100)," ")</f>
        <v xml:space="preserve"> </v>
      </c>
      <c r="Z88" s="13" t="str">
        <f>IF(OR(V88="ヒノキ",W88="ヒノキ"),IF(C88="製材区分（製材・集成材・CLT等）",X88*'3＿各種係数値'!$F$14/100,X88*'3＿各種係数値'!$F$16/100)," ")</f>
        <v xml:space="preserve"> </v>
      </c>
      <c r="AA88" s="13" t="str">
        <f>IF(IF(D88="集成材",X88*'3＿各種係数値'!$F$9/100,0)+IF(D88="合板",X88*'3＿各種係数値'!$F$10/100,0)+IF(D88="CLT",X88*'3＿各種係数値'!$F$11/100,0)+IF(D88="LVL",X88*'3＿各種係数値'!$F$12/100,0)=0," ",IF(D88="集成材",X88*'3＿各種係数値'!$F$9/100,0)+IF(D88="合板",X88*'3＿各種係数値'!$F$10/100,0)+IF(D88="CLT",X88*'3＿各種係数値'!$F$11/100,0)+IF(D88="LVL",X88*'3＿各種係数値'!$F$12/100,0))</f>
        <v xml:space="preserve"> </v>
      </c>
      <c r="AB88" s="13" t="str">
        <f t="shared" si="11"/>
        <v xml:space="preserve"> </v>
      </c>
      <c r="AC88" s="153"/>
      <c r="AD88" s="154"/>
      <c r="AE88" s="13" t="str">
        <f t="shared" si="12"/>
        <v xml:space="preserve"> </v>
      </c>
    </row>
    <row r="89" spans="2:31" ht="27" customHeight="1">
      <c r="B89" s="2">
        <f t="shared" si="14"/>
        <v>76</v>
      </c>
      <c r="C89" s="143"/>
      <c r="D89" s="143"/>
      <c r="E89" s="144"/>
      <c r="F89" s="145"/>
      <c r="G89" s="146"/>
      <c r="H89" s="146"/>
      <c r="I89" s="270"/>
      <c r="J89" s="271"/>
      <c r="K89" s="147"/>
      <c r="L89" s="270"/>
      <c r="M89" s="271"/>
      <c r="N89" s="147"/>
      <c r="O89" s="147"/>
      <c r="P89" s="147"/>
      <c r="Q89" s="147"/>
      <c r="R89" s="13" t="str">
        <f t="shared" si="7"/>
        <v xml:space="preserve"> </v>
      </c>
      <c r="S89" s="13" t="str">
        <f t="shared" si="8"/>
        <v xml:space="preserve"> </v>
      </c>
      <c r="T89" s="13" t="str">
        <f t="shared" si="9"/>
        <v/>
      </c>
      <c r="U89" s="13" t="str">
        <f t="shared" si="10"/>
        <v/>
      </c>
      <c r="V89" s="147"/>
      <c r="W89" s="147"/>
      <c r="X89" s="147"/>
      <c r="Y89" s="13" t="str">
        <f>IF(OR(V89="スギ",W89="スギ"),IF(C89="製材区分（製材・集成材・CLT等）",X89*'3＿各種係数値'!$F$13/100,X89*'3＿各種係数値'!$F$15/100)," ")</f>
        <v xml:space="preserve"> </v>
      </c>
      <c r="Z89" s="13" t="str">
        <f>IF(OR(V89="ヒノキ",W89="ヒノキ"),IF(C89="製材区分（製材・集成材・CLT等）",X89*'3＿各種係数値'!$F$14/100,X89*'3＿各種係数値'!$F$16/100)," ")</f>
        <v xml:space="preserve"> </v>
      </c>
      <c r="AA89" s="13" t="str">
        <f>IF(IF(D89="集成材",X89*'3＿各種係数値'!$F$9/100,0)+IF(D89="合板",X89*'3＿各種係数値'!$F$10/100,0)+IF(D89="CLT",X89*'3＿各種係数値'!$F$11/100,0)+IF(D89="LVL",X89*'3＿各種係数値'!$F$12/100,0)=0," ",IF(D89="集成材",X89*'3＿各種係数値'!$F$9/100,0)+IF(D89="合板",X89*'3＿各種係数値'!$F$10/100,0)+IF(D89="CLT",X89*'3＿各種係数値'!$F$11/100,0)+IF(D89="LVL",X89*'3＿各種係数値'!$F$12/100,0))</f>
        <v xml:space="preserve"> </v>
      </c>
      <c r="AB89" s="13" t="str">
        <f t="shared" si="11"/>
        <v xml:space="preserve"> </v>
      </c>
      <c r="AC89" s="153"/>
      <c r="AD89" s="154"/>
      <c r="AE89" s="13" t="str">
        <f t="shared" si="12"/>
        <v xml:space="preserve"> </v>
      </c>
    </row>
    <row r="90" spans="2:31" ht="27" customHeight="1">
      <c r="B90" s="2">
        <f t="shared" si="14"/>
        <v>77</v>
      </c>
      <c r="C90" s="143"/>
      <c r="D90" s="143"/>
      <c r="E90" s="144"/>
      <c r="F90" s="145"/>
      <c r="G90" s="146"/>
      <c r="H90" s="146"/>
      <c r="I90" s="270"/>
      <c r="J90" s="271"/>
      <c r="K90" s="147"/>
      <c r="L90" s="270"/>
      <c r="M90" s="271"/>
      <c r="N90" s="147"/>
      <c r="O90" s="147"/>
      <c r="P90" s="147"/>
      <c r="Q90" s="147"/>
      <c r="R90" s="13" t="str">
        <f t="shared" si="7"/>
        <v xml:space="preserve"> </v>
      </c>
      <c r="S90" s="13" t="str">
        <f t="shared" si="8"/>
        <v xml:space="preserve"> </v>
      </c>
      <c r="T90" s="13" t="str">
        <f t="shared" si="9"/>
        <v/>
      </c>
      <c r="U90" s="13" t="str">
        <f t="shared" si="10"/>
        <v/>
      </c>
      <c r="V90" s="147"/>
      <c r="W90" s="147"/>
      <c r="X90" s="147"/>
      <c r="Y90" s="13" t="str">
        <f>IF(OR(V90="スギ",W90="スギ"),IF(C90="製材区分（製材・集成材・CLT等）",X90*'3＿各種係数値'!$F$13/100,X90*'3＿各種係数値'!$F$15/100)," ")</f>
        <v xml:space="preserve"> </v>
      </c>
      <c r="Z90" s="13" t="str">
        <f>IF(OR(V90="ヒノキ",W90="ヒノキ"),IF(C90="製材区分（製材・集成材・CLT等）",X90*'3＿各種係数値'!$F$14/100,X90*'3＿各種係数値'!$F$16/100)," ")</f>
        <v xml:space="preserve"> </v>
      </c>
      <c r="AA90" s="13" t="str">
        <f>IF(IF(D90="集成材",X90*'3＿各種係数値'!$F$9/100,0)+IF(D90="合板",X90*'3＿各種係数値'!$F$10/100,0)+IF(D90="CLT",X90*'3＿各種係数値'!$F$11/100,0)+IF(D90="LVL",X90*'3＿各種係数値'!$F$12/100,0)=0," ",IF(D90="集成材",X90*'3＿各種係数値'!$F$9/100,0)+IF(D90="合板",X90*'3＿各種係数値'!$F$10/100,0)+IF(D90="CLT",X90*'3＿各種係数値'!$F$11/100,0)+IF(D90="LVL",X90*'3＿各種係数値'!$F$12/100,0))</f>
        <v xml:space="preserve"> </v>
      </c>
      <c r="AB90" s="13" t="str">
        <f t="shared" si="11"/>
        <v xml:space="preserve"> </v>
      </c>
      <c r="AC90" s="153"/>
      <c r="AD90" s="154"/>
      <c r="AE90" s="13" t="str">
        <f t="shared" si="12"/>
        <v xml:space="preserve"> </v>
      </c>
    </row>
    <row r="91" spans="2:31" ht="27" customHeight="1">
      <c r="B91" s="2">
        <f t="shared" si="14"/>
        <v>78</v>
      </c>
      <c r="C91" s="143"/>
      <c r="D91" s="143"/>
      <c r="E91" s="144"/>
      <c r="F91" s="145"/>
      <c r="G91" s="146"/>
      <c r="H91" s="146"/>
      <c r="I91" s="270"/>
      <c r="J91" s="271"/>
      <c r="K91" s="147"/>
      <c r="L91" s="270"/>
      <c r="M91" s="271"/>
      <c r="N91" s="147"/>
      <c r="O91" s="147"/>
      <c r="P91" s="147"/>
      <c r="Q91" s="147"/>
      <c r="R91" s="13" t="str">
        <f t="shared" si="7"/>
        <v xml:space="preserve"> </v>
      </c>
      <c r="S91" s="13" t="str">
        <f t="shared" si="8"/>
        <v xml:space="preserve"> </v>
      </c>
      <c r="T91" s="13" t="str">
        <f t="shared" si="9"/>
        <v/>
      </c>
      <c r="U91" s="13" t="str">
        <f t="shared" si="10"/>
        <v/>
      </c>
      <c r="V91" s="147"/>
      <c r="W91" s="147"/>
      <c r="X91" s="147"/>
      <c r="Y91" s="13" t="str">
        <f>IF(OR(V91="スギ",W91="スギ"),IF(C91="製材区分（製材・集成材・CLT等）",X91*'3＿各種係数値'!$F$13/100,X91*'3＿各種係数値'!$F$15/100)," ")</f>
        <v xml:space="preserve"> </v>
      </c>
      <c r="Z91" s="13" t="str">
        <f>IF(OR(V91="ヒノキ",W91="ヒノキ"),IF(C91="製材区分（製材・集成材・CLT等）",X91*'3＿各種係数値'!$F$14/100,X91*'3＿各種係数値'!$F$16/100)," ")</f>
        <v xml:space="preserve"> </v>
      </c>
      <c r="AA91" s="13" t="str">
        <f>IF(IF(D91="集成材",X91*'3＿各種係数値'!$F$9/100,0)+IF(D91="合板",X91*'3＿各種係数値'!$F$10/100,0)+IF(D91="CLT",X91*'3＿各種係数値'!$F$11/100,0)+IF(D91="LVL",X91*'3＿各種係数値'!$F$12/100,0)=0," ",IF(D91="集成材",X91*'3＿各種係数値'!$F$9/100,0)+IF(D91="合板",X91*'3＿各種係数値'!$F$10/100,0)+IF(D91="CLT",X91*'3＿各種係数値'!$F$11/100,0)+IF(D91="LVL",X91*'3＿各種係数値'!$F$12/100,0))</f>
        <v xml:space="preserve"> </v>
      </c>
      <c r="AB91" s="13" t="str">
        <f t="shared" si="11"/>
        <v xml:space="preserve"> </v>
      </c>
      <c r="AC91" s="153"/>
      <c r="AD91" s="154"/>
      <c r="AE91" s="13" t="str">
        <f t="shared" si="12"/>
        <v xml:space="preserve"> </v>
      </c>
    </row>
    <row r="92" spans="2:31" ht="27" customHeight="1">
      <c r="B92" s="2">
        <f t="shared" si="14"/>
        <v>79</v>
      </c>
      <c r="C92" s="143"/>
      <c r="D92" s="143"/>
      <c r="E92" s="144"/>
      <c r="F92" s="145"/>
      <c r="G92" s="146"/>
      <c r="H92" s="146"/>
      <c r="I92" s="270"/>
      <c r="J92" s="271"/>
      <c r="K92" s="147"/>
      <c r="L92" s="270"/>
      <c r="M92" s="271"/>
      <c r="N92" s="147"/>
      <c r="O92" s="147"/>
      <c r="P92" s="147"/>
      <c r="Q92" s="147"/>
      <c r="R92" s="13" t="str">
        <f t="shared" si="7"/>
        <v xml:space="preserve"> </v>
      </c>
      <c r="S92" s="13" t="str">
        <f t="shared" si="8"/>
        <v xml:space="preserve"> </v>
      </c>
      <c r="T92" s="13" t="str">
        <f t="shared" si="9"/>
        <v/>
      </c>
      <c r="U92" s="13" t="str">
        <f t="shared" si="10"/>
        <v/>
      </c>
      <c r="V92" s="147"/>
      <c r="W92" s="147"/>
      <c r="X92" s="147"/>
      <c r="Y92" s="13" t="str">
        <f>IF(OR(V92="スギ",W92="スギ"),IF(C92="製材区分（製材・集成材・CLT等）",X92*'3＿各種係数値'!$F$13/100,X92*'3＿各種係数値'!$F$15/100)," ")</f>
        <v xml:space="preserve"> </v>
      </c>
      <c r="Z92" s="13" t="str">
        <f>IF(OR(V92="ヒノキ",W92="ヒノキ"),IF(C92="製材区分（製材・集成材・CLT等）",X92*'3＿各種係数値'!$F$14/100,X92*'3＿各種係数値'!$F$16/100)," ")</f>
        <v xml:space="preserve"> </v>
      </c>
      <c r="AA92" s="13" t="str">
        <f>IF(IF(D92="集成材",X92*'3＿各種係数値'!$F$9/100,0)+IF(D92="合板",X92*'3＿各種係数値'!$F$10/100,0)+IF(D92="CLT",X92*'3＿各種係数値'!$F$11/100,0)+IF(D92="LVL",X92*'3＿各種係数値'!$F$12/100,0)=0," ",IF(D92="集成材",X92*'3＿各種係数値'!$F$9/100,0)+IF(D92="合板",X92*'3＿各種係数値'!$F$10/100,0)+IF(D92="CLT",X92*'3＿各種係数値'!$F$11/100,0)+IF(D92="LVL",X92*'3＿各種係数値'!$F$12/100,0))</f>
        <v xml:space="preserve"> </v>
      </c>
      <c r="AB92" s="13" t="str">
        <f t="shared" si="11"/>
        <v xml:space="preserve"> </v>
      </c>
      <c r="AC92" s="153"/>
      <c r="AD92" s="154"/>
      <c r="AE92" s="13" t="str">
        <f t="shared" si="12"/>
        <v xml:space="preserve"> </v>
      </c>
    </row>
    <row r="93" spans="2:31" ht="27" customHeight="1" thickBot="1">
      <c r="B93" s="2">
        <f t="shared" si="14"/>
        <v>80</v>
      </c>
      <c r="C93" s="143"/>
      <c r="D93" s="143"/>
      <c r="E93" s="144"/>
      <c r="F93" s="145"/>
      <c r="G93" s="146"/>
      <c r="H93" s="146"/>
      <c r="I93" s="270"/>
      <c r="J93" s="271"/>
      <c r="K93" s="147"/>
      <c r="L93" s="270"/>
      <c r="M93" s="271"/>
      <c r="N93" s="147"/>
      <c r="O93" s="147"/>
      <c r="P93" s="147"/>
      <c r="Q93" s="147"/>
      <c r="R93" s="13" t="str">
        <f t="shared" si="7"/>
        <v xml:space="preserve"> </v>
      </c>
      <c r="S93" s="13" t="str">
        <f t="shared" si="8"/>
        <v xml:space="preserve"> </v>
      </c>
      <c r="T93" s="13" t="str">
        <f t="shared" si="9"/>
        <v/>
      </c>
      <c r="U93" s="13" t="str">
        <f t="shared" si="10"/>
        <v/>
      </c>
      <c r="V93" s="147"/>
      <c r="W93" s="147"/>
      <c r="X93" s="147"/>
      <c r="Y93" s="13" t="str">
        <f>IF(OR(V93="スギ",W93="スギ"),IF(C93="製材区分（製材・集成材・CLT等）",X93*'3＿各種係数値'!$F$13/100,X93*'3＿各種係数値'!$F$15/100)," ")</f>
        <v xml:space="preserve"> </v>
      </c>
      <c r="Z93" s="13" t="str">
        <f>IF(OR(V93="ヒノキ",W93="ヒノキ"),IF(C93="製材区分（製材・集成材・CLT等）",X93*'3＿各種係数値'!$F$14/100,X93*'3＿各種係数値'!$F$16/100)," ")</f>
        <v xml:space="preserve"> </v>
      </c>
      <c r="AA93" s="13" t="str">
        <f>IF(IF(D93="集成材",X93*'3＿各種係数値'!$F$9/100,0)+IF(D93="合板",X93*'3＿各種係数値'!$F$10/100,0)+IF(D93="CLT",X93*'3＿各種係数値'!$F$11/100,0)+IF(D93="LVL",X93*'3＿各種係数値'!$F$12/100,0)=0," ",IF(D93="集成材",X93*'3＿各種係数値'!$F$9/100,0)+IF(D93="合板",X93*'3＿各種係数値'!$F$10/100,0)+IF(D93="CLT",X93*'3＿各種係数値'!$F$11/100,0)+IF(D93="LVL",X93*'3＿各種係数値'!$F$12/100,0))</f>
        <v xml:space="preserve"> </v>
      </c>
      <c r="AB93" s="13" t="str">
        <f t="shared" si="11"/>
        <v xml:space="preserve"> </v>
      </c>
      <c r="AC93" s="153"/>
      <c r="AD93" s="154"/>
      <c r="AE93" s="13" t="str">
        <f t="shared" si="12"/>
        <v xml:space="preserve"> </v>
      </c>
    </row>
    <row r="94" spans="2:31" ht="27" customHeight="1" thickTop="1">
      <c r="B94" s="9" t="s">
        <v>10</v>
      </c>
      <c r="C94" s="8"/>
      <c r="D94" s="8"/>
      <c r="E94" s="8"/>
      <c r="F94" s="8"/>
      <c r="G94" s="21"/>
      <c r="H94" s="20">
        <f>SUM(H14:H93)</f>
        <v>0</v>
      </c>
      <c r="I94" s="297"/>
      <c r="J94" s="297"/>
      <c r="K94" s="20">
        <f>SUM(K14:K93)</f>
        <v>0</v>
      </c>
      <c r="L94" s="297"/>
      <c r="M94" s="297"/>
      <c r="N94" s="20">
        <f>SUM(N14:N93)</f>
        <v>0</v>
      </c>
      <c r="O94" s="20"/>
      <c r="P94" s="20"/>
      <c r="Q94" s="20"/>
      <c r="R94" s="20">
        <f>SUM(R14:R93)</f>
        <v>0</v>
      </c>
      <c r="S94" s="20">
        <f>SUM(S14:S93)</f>
        <v>0</v>
      </c>
      <c r="T94" s="20">
        <f>SUM(T14:T93)</f>
        <v>0</v>
      </c>
      <c r="U94" s="20">
        <f>SUM(U14:U93)</f>
        <v>0</v>
      </c>
      <c r="V94" s="20"/>
      <c r="W94" s="20"/>
      <c r="X94" s="20">
        <f>SUM(X14:X93)</f>
        <v>0</v>
      </c>
      <c r="Y94" s="20">
        <f>SUM(Y14:Y93)</f>
        <v>0</v>
      </c>
      <c r="Z94" s="20">
        <f>SUM(Z14:Z93)</f>
        <v>0</v>
      </c>
      <c r="AA94" s="20">
        <f>SUM(AA14:AA93)</f>
        <v>0</v>
      </c>
      <c r="AB94" s="20">
        <f>SUM(AB14:AB93)</f>
        <v>0</v>
      </c>
      <c r="AC94" s="21"/>
      <c r="AD94" s="20">
        <f>SUM(AD14:AD93)</f>
        <v>0</v>
      </c>
      <c r="AE94" s="20">
        <f>SUM(AE14:AE93)</f>
        <v>0</v>
      </c>
    </row>
    <row r="96" spans="2:31" ht="21" customHeight="1">
      <c r="G96" s="282" t="s">
        <v>65</v>
      </c>
      <c r="H96" s="283"/>
      <c r="I96" s="283"/>
      <c r="J96" s="283"/>
      <c r="K96" s="283"/>
      <c r="L96" s="283"/>
      <c r="M96" s="283"/>
      <c r="N96" s="284"/>
      <c r="O96" s="275" t="s">
        <v>319</v>
      </c>
      <c r="P96" s="276"/>
      <c r="Q96" s="279"/>
      <c r="R96" s="279"/>
      <c r="S96" s="279"/>
      <c r="T96" s="279"/>
      <c r="U96" s="279"/>
      <c r="V96" s="279"/>
      <c r="W96" s="279"/>
      <c r="X96" s="279"/>
      <c r="Y96" s="280"/>
      <c r="Z96" s="280"/>
      <c r="AA96" s="280"/>
      <c r="AB96" s="281"/>
      <c r="AC96" s="288" t="s">
        <v>70</v>
      </c>
      <c r="AD96" s="289"/>
      <c r="AE96" s="290"/>
    </row>
    <row r="97" spans="7:31" ht="21" customHeight="1">
      <c r="G97" s="285"/>
      <c r="H97" s="286"/>
      <c r="I97" s="286"/>
      <c r="J97" s="286"/>
      <c r="K97" s="286"/>
      <c r="L97" s="286"/>
      <c r="M97" s="286"/>
      <c r="N97" s="287"/>
      <c r="O97" s="275" t="s">
        <v>56</v>
      </c>
      <c r="P97" s="276"/>
      <c r="Q97" s="276"/>
      <c r="R97" s="276"/>
      <c r="S97" s="276"/>
      <c r="T97" s="276"/>
      <c r="U97" s="277"/>
      <c r="V97" s="275" t="s">
        <v>58</v>
      </c>
      <c r="W97" s="276"/>
      <c r="X97" s="279"/>
      <c r="Y97" s="280"/>
      <c r="Z97" s="280"/>
      <c r="AA97" s="280"/>
      <c r="AB97" s="281"/>
      <c r="AC97" s="291"/>
      <c r="AD97" s="292"/>
      <c r="AE97" s="293"/>
    </row>
    <row r="98" spans="7:31" ht="21" customHeight="1">
      <c r="G98" s="22" t="s">
        <v>68</v>
      </c>
      <c r="H98" s="23">
        <f>H94</f>
        <v>0</v>
      </c>
      <c r="I98" s="24" t="s">
        <v>69</v>
      </c>
      <c r="J98" s="24"/>
      <c r="K98" s="25">
        <f>K94+N94</f>
        <v>0</v>
      </c>
      <c r="L98" s="26"/>
      <c r="M98" s="26"/>
      <c r="N98" s="26"/>
      <c r="O98" s="278" t="s">
        <v>67</v>
      </c>
      <c r="P98" s="279"/>
      <c r="Q98" s="279"/>
      <c r="R98" s="280"/>
      <c r="S98" s="281"/>
      <c r="T98" s="47">
        <f>T94</f>
        <v>0</v>
      </c>
      <c r="U98" s="115"/>
      <c r="V98" s="278" t="s">
        <v>67</v>
      </c>
      <c r="W98" s="279"/>
      <c r="X98" s="280"/>
      <c r="Y98" s="280"/>
      <c r="Z98" s="281"/>
      <c r="AA98" s="47">
        <f>AA94</f>
        <v>0</v>
      </c>
      <c r="AB98" s="115"/>
      <c r="AC98" s="294" t="s">
        <v>71</v>
      </c>
      <c r="AD98" s="294"/>
      <c r="AE98" s="27">
        <f>H98+T98+AA98</f>
        <v>0</v>
      </c>
    </row>
    <row r="99" spans="7:31" ht="21" customHeight="1">
      <c r="G99" s="24" t="s">
        <v>35</v>
      </c>
      <c r="H99" s="27">
        <f>SUMIFS(H14:H93,G14:G93,"スギ")</f>
        <v>0</v>
      </c>
      <c r="I99" s="26"/>
      <c r="J99" s="26"/>
      <c r="K99" s="26"/>
      <c r="L99" s="26"/>
      <c r="M99" s="26"/>
      <c r="N99" s="26"/>
      <c r="O99" s="278" t="s">
        <v>66</v>
      </c>
      <c r="P99" s="279"/>
      <c r="Q99" s="279"/>
      <c r="R99" s="280"/>
      <c r="S99" s="281"/>
      <c r="T99" s="47">
        <f>R94</f>
        <v>0</v>
      </c>
      <c r="U99" s="115"/>
      <c r="V99" s="278" t="s">
        <v>35</v>
      </c>
      <c r="W99" s="279"/>
      <c r="X99" s="280"/>
      <c r="Y99" s="280"/>
      <c r="Z99" s="281"/>
      <c r="AA99" s="47">
        <f>Y94</f>
        <v>0</v>
      </c>
      <c r="AB99" s="115"/>
      <c r="AC99" s="294" t="s">
        <v>72</v>
      </c>
      <c r="AD99" s="294"/>
      <c r="AE99" s="27">
        <f>H99+T99+AA99</f>
        <v>0</v>
      </c>
    </row>
    <row r="100" spans="7:31" ht="21" customHeight="1">
      <c r="G100" s="24" t="s">
        <v>36</v>
      </c>
      <c r="H100" s="27">
        <f>SUMIFS(H14:H93,G14:G93,"ヒノキ")</f>
        <v>0</v>
      </c>
      <c r="I100" s="26"/>
      <c r="J100" s="26"/>
      <c r="K100" s="26"/>
      <c r="L100" s="26"/>
      <c r="M100" s="26"/>
      <c r="N100" s="26"/>
      <c r="O100" s="278" t="s">
        <v>36</v>
      </c>
      <c r="P100" s="279"/>
      <c r="Q100" s="279"/>
      <c r="R100" s="280"/>
      <c r="S100" s="281"/>
      <c r="T100" s="47">
        <f>S94</f>
        <v>0</v>
      </c>
      <c r="U100" s="115"/>
      <c r="V100" s="278" t="s">
        <v>36</v>
      </c>
      <c r="W100" s="279"/>
      <c r="X100" s="280"/>
      <c r="Y100" s="280"/>
      <c r="Z100" s="281"/>
      <c r="AA100" s="47">
        <f>Z94</f>
        <v>0</v>
      </c>
      <c r="AB100" s="115"/>
      <c r="AC100" s="294" t="s">
        <v>73</v>
      </c>
      <c r="AD100" s="294"/>
      <c r="AE100" s="27">
        <f>H100+T100+AA100</f>
        <v>0</v>
      </c>
    </row>
  </sheetData>
  <sheetProtection algorithmName="SHA-512" hashValue="kRZLwRDcm/cz83mSFjIR5sUA3hwm9cyh9CRq0sakwCgdlaE8WlyCqLITUxmbjY0Y+71i34DsIqYruXH3G2xEEw==" saltValue="HmzDO4r5VgDNoE2ccnu/gg==" spinCount="100000" sheet="1" objects="1" scenarios="1"/>
  <mergeCells count="204">
    <mergeCell ref="F9:F13"/>
    <mergeCell ref="D7:E7"/>
    <mergeCell ref="I17:J17"/>
    <mergeCell ref="I18:J18"/>
    <mergeCell ref="I19:J19"/>
    <mergeCell ref="I20:J20"/>
    <mergeCell ref="I21:J21"/>
    <mergeCell ref="I22:J22"/>
    <mergeCell ref="B3:C3"/>
    <mergeCell ref="B4:C4"/>
    <mergeCell ref="B5:C5"/>
    <mergeCell ref="I14:J14"/>
    <mergeCell ref="I15:J15"/>
    <mergeCell ref="I16:J16"/>
    <mergeCell ref="B9:B13"/>
    <mergeCell ref="C9:C13"/>
    <mergeCell ref="E9:E13"/>
    <mergeCell ref="G9:AE9"/>
    <mergeCell ref="G10:N10"/>
    <mergeCell ref="AE10:AE13"/>
    <mergeCell ref="AC10:AD12"/>
    <mergeCell ref="I13:J13"/>
    <mergeCell ref="J12:K12"/>
    <mergeCell ref="I11:K11"/>
    <mergeCell ref="M12:N12"/>
    <mergeCell ref="L20:M20"/>
    <mergeCell ref="L21:M21"/>
    <mergeCell ref="L22:M22"/>
    <mergeCell ref="D3:E3"/>
    <mergeCell ref="D4:E4"/>
    <mergeCell ref="I50:J50"/>
    <mergeCell ref="L14:M14"/>
    <mergeCell ref="L15:M15"/>
    <mergeCell ref="L16:M16"/>
    <mergeCell ref="L17:M17"/>
    <mergeCell ref="L18:M18"/>
    <mergeCell ref="L19:M19"/>
    <mergeCell ref="I41:J41"/>
    <mergeCell ref="I42:J42"/>
    <mergeCell ref="I43:J43"/>
    <mergeCell ref="I44:J44"/>
    <mergeCell ref="I45:J45"/>
    <mergeCell ref="I46:J46"/>
    <mergeCell ref="I35:J35"/>
    <mergeCell ref="I36:J36"/>
    <mergeCell ref="I37:J37"/>
    <mergeCell ref="I38:J38"/>
    <mergeCell ref="D5:E5"/>
    <mergeCell ref="I23:J23"/>
    <mergeCell ref="I24:J24"/>
    <mergeCell ref="I25:J25"/>
    <mergeCell ref="I26:J26"/>
    <mergeCell ref="I27:J27"/>
    <mergeCell ref="I28:J28"/>
    <mergeCell ref="I93:J93"/>
    <mergeCell ref="I39:J39"/>
    <mergeCell ref="I40:J40"/>
    <mergeCell ref="I29:J29"/>
    <mergeCell ref="I30:J30"/>
    <mergeCell ref="I31:J31"/>
    <mergeCell ref="I32:J32"/>
    <mergeCell ref="I33:J33"/>
    <mergeCell ref="I47:J47"/>
    <mergeCell ref="I48:J48"/>
    <mergeCell ref="I53:J53"/>
    <mergeCell ref="I58:J58"/>
    <mergeCell ref="I63:J63"/>
    <mergeCell ref="I68:J68"/>
    <mergeCell ref="I73:J73"/>
    <mergeCell ref="I78:J78"/>
    <mergeCell ref="I83:J83"/>
    <mergeCell ref="I88:J88"/>
    <mergeCell ref="L11:N11"/>
    <mergeCell ref="I94:J94"/>
    <mergeCell ref="L94:M94"/>
    <mergeCell ref="D9:D13"/>
    <mergeCell ref="L50:M50"/>
    <mergeCell ref="B6:C6"/>
    <mergeCell ref="B7:C7"/>
    <mergeCell ref="I51:J51"/>
    <mergeCell ref="L51:M51"/>
    <mergeCell ref="I52:J52"/>
    <mergeCell ref="L52:M52"/>
    <mergeCell ref="L44:M44"/>
    <mergeCell ref="L45:M45"/>
    <mergeCell ref="L46:M46"/>
    <mergeCell ref="L47:M47"/>
    <mergeCell ref="L48:M48"/>
    <mergeCell ref="L49:M49"/>
    <mergeCell ref="L38:M38"/>
    <mergeCell ref="L39:M39"/>
    <mergeCell ref="L40:M40"/>
    <mergeCell ref="L41:M41"/>
    <mergeCell ref="L42:M42"/>
    <mergeCell ref="L23:M23"/>
    <mergeCell ref="L43:M43"/>
    <mergeCell ref="G96:N97"/>
    <mergeCell ref="AC96:AE97"/>
    <mergeCell ref="AC98:AD98"/>
    <mergeCell ref="AC99:AD99"/>
    <mergeCell ref="AC100:AD100"/>
    <mergeCell ref="V13:W13"/>
    <mergeCell ref="L31:M31"/>
    <mergeCell ref="L24:M24"/>
    <mergeCell ref="L25:M25"/>
    <mergeCell ref="L32:M32"/>
    <mergeCell ref="L33:M33"/>
    <mergeCell ref="L34:M34"/>
    <mergeCell ref="L35:M35"/>
    <mergeCell ref="L36:M36"/>
    <mergeCell ref="L37:M37"/>
    <mergeCell ref="L26:M26"/>
    <mergeCell ref="L27:M27"/>
    <mergeCell ref="L28:M28"/>
    <mergeCell ref="L29:M29"/>
    <mergeCell ref="L30:M30"/>
    <mergeCell ref="L13:M13"/>
    <mergeCell ref="L93:M93"/>
    <mergeCell ref="I49:J49"/>
    <mergeCell ref="I34:J34"/>
    <mergeCell ref="V11:AB12"/>
    <mergeCell ref="O10:AB10"/>
    <mergeCell ref="O11:U12"/>
    <mergeCell ref="O97:U97"/>
    <mergeCell ref="O98:S98"/>
    <mergeCell ref="O99:S99"/>
    <mergeCell ref="O100:S100"/>
    <mergeCell ref="O96:AB96"/>
    <mergeCell ref="V97:AB97"/>
    <mergeCell ref="V98:Z98"/>
    <mergeCell ref="V99:Z99"/>
    <mergeCell ref="V100:Z100"/>
    <mergeCell ref="L53:M53"/>
    <mergeCell ref="I54:J54"/>
    <mergeCell ref="L54:M54"/>
    <mergeCell ref="I55:J55"/>
    <mergeCell ref="L55:M55"/>
    <mergeCell ref="I56:J56"/>
    <mergeCell ref="L56:M56"/>
    <mergeCell ref="I57:J57"/>
    <mergeCell ref="L57:M57"/>
    <mergeCell ref="L58:M58"/>
    <mergeCell ref="I59:J59"/>
    <mergeCell ref="L59:M59"/>
    <mergeCell ref="I60:J60"/>
    <mergeCell ref="L60:M60"/>
    <mergeCell ref="I61:J61"/>
    <mergeCell ref="L61:M61"/>
    <mergeCell ref="I62:J62"/>
    <mergeCell ref="L62:M62"/>
    <mergeCell ref="L63:M63"/>
    <mergeCell ref="I64:J64"/>
    <mergeCell ref="L64:M64"/>
    <mergeCell ref="I65:J65"/>
    <mergeCell ref="L65:M65"/>
    <mergeCell ref="I66:J66"/>
    <mergeCell ref="L66:M66"/>
    <mergeCell ref="I67:J67"/>
    <mergeCell ref="L67:M67"/>
    <mergeCell ref="L68:M68"/>
    <mergeCell ref="I69:J69"/>
    <mergeCell ref="L69:M69"/>
    <mergeCell ref="I70:J70"/>
    <mergeCell ref="L70:M70"/>
    <mergeCell ref="I71:J71"/>
    <mergeCell ref="L71:M71"/>
    <mergeCell ref="I72:J72"/>
    <mergeCell ref="L72:M72"/>
    <mergeCell ref="L73:M73"/>
    <mergeCell ref="I74:J74"/>
    <mergeCell ref="L74:M74"/>
    <mergeCell ref="I75:J75"/>
    <mergeCell ref="L75:M75"/>
    <mergeCell ref="I76:J76"/>
    <mergeCell ref="L76:M76"/>
    <mergeCell ref="I77:J77"/>
    <mergeCell ref="L77:M77"/>
    <mergeCell ref="L78:M78"/>
    <mergeCell ref="I79:J79"/>
    <mergeCell ref="L79:M79"/>
    <mergeCell ref="I80:J80"/>
    <mergeCell ref="L80:M80"/>
    <mergeCell ref="I81:J81"/>
    <mergeCell ref="L81:M81"/>
    <mergeCell ref="I82:J82"/>
    <mergeCell ref="L82:M82"/>
    <mergeCell ref="L83:M83"/>
    <mergeCell ref="I84:J84"/>
    <mergeCell ref="L84:M84"/>
    <mergeCell ref="I85:J85"/>
    <mergeCell ref="L85:M85"/>
    <mergeCell ref="I86:J86"/>
    <mergeCell ref="L86:M86"/>
    <mergeCell ref="I87:J87"/>
    <mergeCell ref="L87:M87"/>
    <mergeCell ref="L88:M88"/>
    <mergeCell ref="I89:J89"/>
    <mergeCell ref="L89:M89"/>
    <mergeCell ref="I90:J90"/>
    <mergeCell ref="L90:M90"/>
    <mergeCell ref="I91:J91"/>
    <mergeCell ref="L91:M91"/>
    <mergeCell ref="I92:J92"/>
    <mergeCell ref="L92:M92"/>
  </mergeCells>
  <phoneticPr fontId="1"/>
  <dataValidations count="4">
    <dataValidation type="list" allowBlank="1" showInputMessage="1" showErrorMessage="1" sqref="C14:C93" xr:uid="{00000000-0002-0000-0000-000000000000}">
      <formula1>"製材区分（製材・集成材・ＣＬＴ等）,木質ボード（パーティクルボード）,木質ボード（硬質繊維板）,木質ボード（中質繊維板）,木質ボード（軟質繊維板）,合板区分（合板・ＬＶＬ等）"</formula1>
    </dataValidation>
    <dataValidation type="list" allowBlank="1" showInputMessage="1" showErrorMessage="1" sqref="I14:J93 L14:M93" xr:uid="{00000000-0002-0000-0000-000001000000}">
      <formula1>"樹種不明,スギ,ヒノキ,アカマツ,カラマツ,トドマツ,エゾマツ"</formula1>
    </dataValidation>
    <dataValidation type="list" allowBlank="1" showInputMessage="1" showErrorMessage="1" sqref="D14:D93" xr:uid="{00000000-0002-0000-0000-000002000000}">
      <formula1>"製材,集成材,合板,CLT,LVL,その他"</formula1>
    </dataValidation>
    <dataValidation type="list" allowBlank="1" showInputMessage="1" showErrorMessage="1" sqref="F14:F93" xr:uid="{00000000-0002-0000-0000-000003000000}">
      <formula1>"国産木材,混合製品（樹種の割合がわかるもの）,混合製品（樹種の割合がわからないもの）"</formula1>
    </dataValidation>
  </dataValidations>
  <pageMargins left="0.7" right="0.7" top="0.75" bottom="0.75" header="0.3" footer="0.3"/>
  <pageSetup paperSize="9" scale="33"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'4_プルダウンリスト'!$B$3:$B$11</xm:f>
          </x14:formula1>
          <xm:sqref>AC14:AC93</xm:sqref>
        </x14:dataValidation>
        <x14:dataValidation type="list" showInputMessage="1" xr:uid="{00000000-0002-0000-0000-000005000000}">
          <x14:formula1>
            <xm:f>IF(F14="国産木材",'4_プルダウンリスト'!$A$3:$A$9,$L$3)</xm:f>
          </x14:formula1>
          <xm:sqref>G14:G93</xm:sqref>
        </x14:dataValidation>
        <x14:dataValidation type="list" allowBlank="1" showInputMessage="1" showErrorMessage="1" xr:uid="{00000000-0002-0000-0000-000006000000}">
          <x14:formula1>
            <xm:f>IF(F14="混合製品（樹種の割合がわかるもの）",'4_プルダウンリスト'!$A$3:$A$9,$L$3)</xm:f>
          </x14:formula1>
          <xm:sqref>O14:O93</xm:sqref>
        </x14:dataValidation>
        <x14:dataValidation type="list" allowBlank="1" showInputMessage="1" showErrorMessage="1" xr:uid="{00000000-0002-0000-0000-000007000000}">
          <x14:formula1>
            <xm:f>IF(AND(F14="混合製品（樹種の割合がわからないもの）"),'4_プルダウンリスト'!$A$3:$A$9,$L$3)</xm:f>
          </x14:formula1>
          <xm:sqref>V14:V93</xm:sqref>
        </x14:dataValidation>
        <x14:dataValidation type="list" allowBlank="1" showInputMessage="1" showErrorMessage="1" xr:uid="{00000000-0002-0000-0000-000008000000}">
          <x14:formula1>
            <xm:f>IF(AND(F14="混合製品（樹種の割合がわからないもの）"),'4_プルダウンリスト'!$A$3:$A$9,$L$3)</xm:f>
          </x14:formula1>
          <xm:sqref>W14:W93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2:G7"/>
  <sheetViews>
    <sheetView showGridLines="0" view="pageBreakPreview" zoomScale="85" zoomScaleNormal="100" zoomScaleSheetLayoutView="85" workbookViewId="0">
      <selection activeCell="D5" sqref="D5"/>
    </sheetView>
  </sheetViews>
  <sheetFormatPr defaultColWidth="9" defaultRowHeight="13.2"/>
  <cols>
    <col min="1" max="1" width="11" style="61" customWidth="1"/>
    <col min="2" max="6" width="18.6640625" style="61" customWidth="1"/>
    <col min="7" max="16384" width="9" style="61"/>
  </cols>
  <sheetData>
    <row r="2" spans="2:7" ht="23.25" customHeight="1">
      <c r="B2" s="442" t="s">
        <v>135</v>
      </c>
      <c r="C2" s="442"/>
      <c r="D2" s="442"/>
      <c r="E2" s="442"/>
      <c r="F2" s="442"/>
    </row>
    <row r="4" spans="2:7" ht="55.5" customHeight="1">
      <c r="B4" s="67" t="s">
        <v>134</v>
      </c>
      <c r="C4" s="66" t="s">
        <v>133</v>
      </c>
      <c r="D4" s="66" t="s">
        <v>132</v>
      </c>
      <c r="E4" s="66" t="s">
        <v>131</v>
      </c>
      <c r="F4" s="66" t="s">
        <v>130</v>
      </c>
    </row>
    <row r="5" spans="2:7" ht="27.75" customHeight="1">
      <c r="B5" s="110">
        <f>'11_炭素貯蔵量算定入力例'!O11</f>
        <v>165</v>
      </c>
      <c r="C5" s="64">
        <f>'11_炭素貯蔵量算定入力例'!G88</f>
        <v>41.633333333333333</v>
      </c>
      <c r="D5" s="64">
        <f>'11_炭素貯蔵量算定入力例'!O88</f>
        <v>27.799999999999997</v>
      </c>
      <c r="E5" s="64">
        <f>'11_炭素貯蔵量算定入力例'!L88</f>
        <v>47</v>
      </c>
      <c r="F5" s="64">
        <f>'11_炭素貯蔵量算定入力例'!N88</f>
        <v>32.199999999999996</v>
      </c>
      <c r="G5" s="63"/>
    </row>
    <row r="6" spans="2:7" ht="18">
      <c r="B6" s="62" t="s">
        <v>110</v>
      </c>
      <c r="C6" s="62" t="s">
        <v>129</v>
      </c>
      <c r="D6" s="62" t="s">
        <v>128</v>
      </c>
      <c r="E6" s="62" t="s">
        <v>129</v>
      </c>
      <c r="F6" s="62" t="s">
        <v>128</v>
      </c>
    </row>
    <row r="7" spans="2:7" ht="42.75" customHeight="1"/>
  </sheetData>
  <sheetProtection algorithmName="SHA-512" hashValue="7aP9T7NJjrrfFj/oqOb7fdo4vJSW34kVKRT20jJv5A/GapfCRbS/58hRRE4KO5SdhWXmnQB5M7oUhm345ngbuw==" saltValue="6EQKYdsRRSFBmWRoX9TkLw==" spinCount="100000" sheet="1" objects="1" scenarios="1"/>
  <mergeCells count="1">
    <mergeCell ref="B2:F2"/>
  </mergeCells>
  <phoneticPr fontId="1"/>
  <pageMargins left="0.7" right="0.7" top="0.75" bottom="0.75" header="0.3" footer="0.3"/>
  <pageSetup paperSize="9"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pageSetUpPr fitToPage="1"/>
  </sheetPr>
  <dimension ref="B1:O85"/>
  <sheetViews>
    <sheetView topLeftCell="D1" zoomScale="70" zoomScaleNormal="70" workbookViewId="0">
      <selection activeCell="K15" sqref="K15"/>
    </sheetView>
  </sheetViews>
  <sheetFormatPr defaultColWidth="9" defaultRowHeight="13.2"/>
  <cols>
    <col min="1" max="1" width="9" style="69"/>
    <col min="2" max="2" width="33.88671875" style="69" bestFit="1" customWidth="1"/>
    <col min="3" max="3" width="16.33203125" style="69" bestFit="1" customWidth="1"/>
    <col min="4" max="4" width="11.21875" style="69" customWidth="1"/>
    <col min="5" max="5" width="9" style="69"/>
    <col min="6" max="6" width="16" style="69" customWidth="1"/>
    <col min="7" max="7" width="14.21875" style="69" bestFit="1" customWidth="1"/>
    <col min="8" max="8" width="17.109375" style="69" customWidth="1"/>
    <col min="9" max="9" width="9" style="69"/>
    <col min="10" max="10" width="20.109375" style="69" customWidth="1"/>
    <col min="11" max="12" width="16" style="69" customWidth="1"/>
    <col min="13" max="13" width="9" style="69"/>
    <col min="14" max="14" width="9" style="69" customWidth="1"/>
    <col min="15" max="15" width="8.88671875" style="69" hidden="1" customWidth="1"/>
    <col min="16" max="16384" width="9" style="69"/>
  </cols>
  <sheetData>
    <row r="1" spans="2:15">
      <c r="F1" s="69" t="s">
        <v>142</v>
      </c>
      <c r="J1" s="69" t="s">
        <v>143</v>
      </c>
    </row>
    <row r="2" spans="2:15" ht="43.5" customHeight="1">
      <c r="B2" s="70" t="s">
        <v>144</v>
      </c>
      <c r="C2" s="70" t="s">
        <v>145</v>
      </c>
      <c r="D2" s="70" t="s">
        <v>146</v>
      </c>
      <c r="F2" s="70" t="s">
        <v>124</v>
      </c>
      <c r="G2" s="70" t="s">
        <v>147</v>
      </c>
      <c r="H2" s="71" t="s">
        <v>148</v>
      </c>
      <c r="I2" s="72" t="s">
        <v>149</v>
      </c>
      <c r="J2" s="73" t="s">
        <v>124</v>
      </c>
      <c r="K2" s="70" t="s">
        <v>147</v>
      </c>
      <c r="L2" s="71" t="s">
        <v>148</v>
      </c>
      <c r="M2" s="70" t="s">
        <v>149</v>
      </c>
    </row>
    <row r="3" spans="2:15">
      <c r="B3" s="74" t="s">
        <v>136</v>
      </c>
      <c r="C3" s="75"/>
      <c r="D3" s="76">
        <v>0.5</v>
      </c>
      <c r="F3" s="74" t="s">
        <v>140</v>
      </c>
      <c r="G3" s="77">
        <v>0.38</v>
      </c>
      <c r="H3" s="77">
        <f>G3*0.87</f>
        <v>0.3306</v>
      </c>
      <c r="I3" s="72" t="s">
        <v>150</v>
      </c>
      <c r="J3" s="78" t="s">
        <v>140</v>
      </c>
      <c r="K3" s="77">
        <v>0.38</v>
      </c>
      <c r="L3" s="77">
        <f>K3*0.87</f>
        <v>0.3306</v>
      </c>
      <c r="M3" s="70" t="s">
        <v>150</v>
      </c>
    </row>
    <row r="4" spans="2:15">
      <c r="B4" s="74" t="s">
        <v>141</v>
      </c>
      <c r="C4" s="76">
        <v>0.59599999999999997</v>
      </c>
      <c r="D4" s="76">
        <v>0.45100000000000001</v>
      </c>
      <c r="F4" s="74" t="s">
        <v>137</v>
      </c>
      <c r="G4" s="77">
        <v>0.38</v>
      </c>
      <c r="H4" s="77">
        <f t="shared" ref="H4:H66" si="0">G4*0.87</f>
        <v>0.3306</v>
      </c>
      <c r="I4" s="72" t="s">
        <v>150</v>
      </c>
      <c r="J4" s="78" t="s">
        <v>138</v>
      </c>
      <c r="K4" s="77">
        <v>0.55000000000000004</v>
      </c>
      <c r="L4" s="77">
        <f t="shared" ref="L4:L67" si="1">K4*0.87</f>
        <v>0.47850000000000004</v>
      </c>
      <c r="M4" s="70" t="s">
        <v>150</v>
      </c>
    </row>
    <row r="5" spans="2:15">
      <c r="B5" s="74" t="s">
        <v>151</v>
      </c>
      <c r="C5" s="76">
        <v>0.78800000000000003</v>
      </c>
      <c r="D5" s="76">
        <v>0.42499999999999999</v>
      </c>
      <c r="F5" s="74" t="s">
        <v>152</v>
      </c>
      <c r="G5" s="77">
        <v>0.44</v>
      </c>
      <c r="H5" s="77">
        <f t="shared" si="0"/>
        <v>0.38279999999999997</v>
      </c>
      <c r="I5" s="72" t="s">
        <v>150</v>
      </c>
      <c r="J5" s="78" t="s">
        <v>153</v>
      </c>
      <c r="K5" s="77">
        <v>0.46</v>
      </c>
      <c r="L5" s="77">
        <f t="shared" si="1"/>
        <v>0.4002</v>
      </c>
      <c r="M5" s="70" t="s">
        <v>150</v>
      </c>
    </row>
    <row r="6" spans="2:15">
      <c r="B6" s="74" t="s">
        <v>154</v>
      </c>
      <c r="C6" s="76">
        <v>0.69099999999999995</v>
      </c>
      <c r="D6" s="76">
        <v>0.42699999999999999</v>
      </c>
      <c r="F6" s="74" t="s">
        <v>155</v>
      </c>
      <c r="G6" s="77">
        <v>0.52</v>
      </c>
      <c r="H6" s="77">
        <f t="shared" si="0"/>
        <v>0.45240000000000002</v>
      </c>
      <c r="I6" s="72" t="s">
        <v>150</v>
      </c>
      <c r="J6" s="78" t="s">
        <v>156</v>
      </c>
      <c r="K6" s="77">
        <v>0.47</v>
      </c>
      <c r="L6" s="77">
        <f t="shared" si="1"/>
        <v>0.40889999999999999</v>
      </c>
      <c r="M6" s="70" t="s">
        <v>150</v>
      </c>
    </row>
    <row r="7" spans="2:15">
      <c r="B7" s="74" t="s">
        <v>157</v>
      </c>
      <c r="C7" s="76">
        <v>0.159</v>
      </c>
      <c r="D7" s="76">
        <v>0.47399999999999998</v>
      </c>
      <c r="F7" s="74" t="s">
        <v>158</v>
      </c>
      <c r="G7" s="77">
        <v>0.5</v>
      </c>
      <c r="H7" s="77">
        <f t="shared" si="0"/>
        <v>0.435</v>
      </c>
      <c r="I7" s="72" t="s">
        <v>150</v>
      </c>
      <c r="J7" s="79" t="s">
        <v>159</v>
      </c>
      <c r="K7" s="77">
        <v>0.51</v>
      </c>
      <c r="L7" s="77">
        <f t="shared" si="1"/>
        <v>0.44369999999999998</v>
      </c>
      <c r="M7" s="70" t="s">
        <v>150</v>
      </c>
    </row>
    <row r="8" spans="2:15">
      <c r="B8" s="80" t="s">
        <v>139</v>
      </c>
      <c r="C8" s="81">
        <v>0.54200000000000004</v>
      </c>
      <c r="D8" s="81">
        <v>0.49299999999999999</v>
      </c>
      <c r="F8" s="74" t="s">
        <v>160</v>
      </c>
      <c r="G8" s="77">
        <v>0.4</v>
      </c>
      <c r="H8" s="77">
        <f t="shared" si="0"/>
        <v>0.34800000000000003</v>
      </c>
      <c r="I8" s="72" t="s">
        <v>150</v>
      </c>
      <c r="J8" s="78" t="s">
        <v>161</v>
      </c>
      <c r="K8" s="82">
        <v>0.37</v>
      </c>
      <c r="L8" s="77">
        <f t="shared" si="1"/>
        <v>0.32190000000000002</v>
      </c>
      <c r="M8" s="70" t="s">
        <v>150</v>
      </c>
    </row>
    <row r="9" spans="2:15">
      <c r="B9" s="83"/>
      <c r="C9" s="84"/>
      <c r="D9" s="84"/>
      <c r="F9" s="74" t="s">
        <v>162</v>
      </c>
      <c r="G9" s="77">
        <v>0.43</v>
      </c>
      <c r="H9" s="77">
        <f t="shared" si="0"/>
        <v>0.37409999999999999</v>
      </c>
      <c r="I9" s="72" t="s">
        <v>150</v>
      </c>
      <c r="J9" s="85" t="s">
        <v>163</v>
      </c>
      <c r="K9" s="77">
        <v>0.49</v>
      </c>
      <c r="L9" s="77">
        <f t="shared" si="1"/>
        <v>0.42630000000000001</v>
      </c>
      <c r="M9" s="70" t="s">
        <v>150</v>
      </c>
    </row>
    <row r="10" spans="2:15">
      <c r="C10" s="86"/>
      <c r="D10" s="86"/>
      <c r="F10" s="74" t="s">
        <v>164</v>
      </c>
      <c r="G10" s="77">
        <v>0.34</v>
      </c>
      <c r="H10" s="77">
        <f t="shared" si="0"/>
        <v>0.29580000000000001</v>
      </c>
      <c r="I10" s="72" t="s">
        <v>150</v>
      </c>
      <c r="J10" s="78" t="s">
        <v>165</v>
      </c>
      <c r="K10" s="77">
        <v>0.47</v>
      </c>
      <c r="L10" s="77">
        <f t="shared" si="1"/>
        <v>0.40889999999999999</v>
      </c>
      <c r="M10" s="70" t="s">
        <v>150</v>
      </c>
      <c r="O10" s="69" t="s">
        <v>166</v>
      </c>
    </row>
    <row r="11" spans="2:15">
      <c r="F11" s="74" t="s">
        <v>167</v>
      </c>
      <c r="G11" s="77">
        <v>0.36</v>
      </c>
      <c r="H11" s="77">
        <f t="shared" si="0"/>
        <v>0.31319999999999998</v>
      </c>
      <c r="I11" s="72" t="s">
        <v>150</v>
      </c>
      <c r="J11" s="78" t="s">
        <v>168</v>
      </c>
      <c r="K11" s="77">
        <v>0.46</v>
      </c>
      <c r="L11" s="77">
        <f t="shared" si="1"/>
        <v>0.4002</v>
      </c>
      <c r="M11" s="70" t="s">
        <v>150</v>
      </c>
      <c r="O11" s="69" t="s">
        <v>140</v>
      </c>
    </row>
    <row r="12" spans="2:15">
      <c r="F12" s="74" t="s">
        <v>169</v>
      </c>
      <c r="G12" s="77">
        <v>0.45</v>
      </c>
      <c r="H12" s="77">
        <f t="shared" si="0"/>
        <v>0.39150000000000001</v>
      </c>
      <c r="I12" s="72" t="s">
        <v>150</v>
      </c>
      <c r="J12" s="78" t="s">
        <v>170</v>
      </c>
      <c r="K12" s="77">
        <v>0.41</v>
      </c>
      <c r="L12" s="77">
        <f t="shared" si="1"/>
        <v>0.35669999999999996</v>
      </c>
      <c r="M12" s="70" t="s">
        <v>150</v>
      </c>
      <c r="O12" s="69" t="s">
        <v>138</v>
      </c>
    </row>
    <row r="13" spans="2:15">
      <c r="F13" s="74" t="s">
        <v>171</v>
      </c>
      <c r="G13" s="77">
        <v>0.47</v>
      </c>
      <c r="H13" s="77">
        <f t="shared" si="0"/>
        <v>0.40889999999999999</v>
      </c>
      <c r="I13" s="72" t="s">
        <v>150</v>
      </c>
      <c r="J13" s="78" t="s">
        <v>172</v>
      </c>
      <c r="K13" s="77">
        <v>0.42</v>
      </c>
      <c r="L13" s="77">
        <f t="shared" si="1"/>
        <v>0.3654</v>
      </c>
      <c r="M13" s="70" t="s">
        <v>150</v>
      </c>
      <c r="O13" s="69" t="s">
        <v>153</v>
      </c>
    </row>
    <row r="14" spans="2:15">
      <c r="F14" s="74" t="s">
        <v>173</v>
      </c>
      <c r="G14" s="77">
        <v>0.44</v>
      </c>
      <c r="H14" s="77">
        <f t="shared" si="0"/>
        <v>0.38279999999999997</v>
      </c>
      <c r="I14" s="72" t="s">
        <v>150</v>
      </c>
      <c r="J14" s="78" t="s">
        <v>174</v>
      </c>
      <c r="K14" s="77">
        <v>0.46</v>
      </c>
      <c r="L14" s="77">
        <f t="shared" si="1"/>
        <v>0.4002</v>
      </c>
      <c r="M14" s="70" t="s">
        <v>150</v>
      </c>
      <c r="O14" s="69" t="s">
        <v>156</v>
      </c>
    </row>
    <row r="15" spans="2:15">
      <c r="F15" s="74" t="s">
        <v>175</v>
      </c>
      <c r="G15" s="77">
        <v>0.45</v>
      </c>
      <c r="H15" s="77">
        <f t="shared" si="0"/>
        <v>0.39150000000000001</v>
      </c>
      <c r="I15" s="72" t="s">
        <v>150</v>
      </c>
      <c r="J15" s="78" t="s">
        <v>176</v>
      </c>
      <c r="K15" s="77">
        <v>0.71</v>
      </c>
      <c r="L15" s="77">
        <f t="shared" si="1"/>
        <v>0.61769999999999992</v>
      </c>
      <c r="M15" s="70" t="s">
        <v>150</v>
      </c>
      <c r="O15" s="69" t="s">
        <v>159</v>
      </c>
    </row>
    <row r="16" spans="2:15">
      <c r="F16" s="74" t="s">
        <v>177</v>
      </c>
      <c r="G16" s="77">
        <v>0.54</v>
      </c>
      <c r="H16" s="77">
        <f t="shared" si="0"/>
        <v>0.46980000000000005</v>
      </c>
      <c r="I16" s="72" t="s">
        <v>150</v>
      </c>
      <c r="J16" s="78" t="s">
        <v>178</v>
      </c>
      <c r="K16" s="77">
        <v>0.82</v>
      </c>
      <c r="L16" s="77">
        <f t="shared" si="1"/>
        <v>0.71339999999999992</v>
      </c>
      <c r="M16" s="70" t="s">
        <v>150</v>
      </c>
      <c r="O16" s="69" t="s">
        <v>161</v>
      </c>
    </row>
    <row r="17" spans="6:15">
      <c r="F17" s="74" t="s">
        <v>179</v>
      </c>
      <c r="G17" s="77">
        <v>0.49</v>
      </c>
      <c r="H17" s="77">
        <f t="shared" si="0"/>
        <v>0.42630000000000001</v>
      </c>
      <c r="I17" s="72" t="s">
        <v>150</v>
      </c>
      <c r="J17" s="78" t="s">
        <v>180</v>
      </c>
      <c r="K17" s="77">
        <v>0.63</v>
      </c>
      <c r="L17" s="77">
        <f t="shared" si="1"/>
        <v>0.54810000000000003</v>
      </c>
      <c r="M17" s="70" t="s">
        <v>150</v>
      </c>
      <c r="O17" s="69" t="s">
        <v>163</v>
      </c>
    </row>
    <row r="18" spans="6:15">
      <c r="F18" s="74" t="s">
        <v>181</v>
      </c>
      <c r="G18" s="77">
        <v>0.5</v>
      </c>
      <c r="H18" s="77">
        <f t="shared" si="0"/>
        <v>0.435</v>
      </c>
      <c r="I18" s="72" t="s">
        <v>150</v>
      </c>
      <c r="J18" s="78" t="s">
        <v>182</v>
      </c>
      <c r="K18" s="77">
        <v>0.69</v>
      </c>
      <c r="L18" s="77">
        <f t="shared" si="1"/>
        <v>0.60029999999999994</v>
      </c>
      <c r="M18" s="70" t="s">
        <v>150</v>
      </c>
      <c r="O18" s="69" t="s">
        <v>183</v>
      </c>
    </row>
    <row r="19" spans="6:15">
      <c r="F19" s="74" t="s">
        <v>184</v>
      </c>
      <c r="G19" s="77">
        <v>0.54</v>
      </c>
      <c r="H19" s="77">
        <f t="shared" si="0"/>
        <v>0.46980000000000005</v>
      </c>
      <c r="I19" s="72" t="s">
        <v>150</v>
      </c>
      <c r="J19" s="78" t="s">
        <v>185</v>
      </c>
      <c r="K19" s="77">
        <v>0.45</v>
      </c>
      <c r="L19" s="77">
        <f t="shared" si="1"/>
        <v>0.39150000000000001</v>
      </c>
      <c r="M19" s="70" t="s">
        <v>150</v>
      </c>
      <c r="O19" s="69" t="s">
        <v>186</v>
      </c>
    </row>
    <row r="20" spans="6:15">
      <c r="F20" s="74" t="s">
        <v>187</v>
      </c>
      <c r="G20" s="77">
        <v>0.42</v>
      </c>
      <c r="H20" s="77">
        <f t="shared" si="0"/>
        <v>0.3654</v>
      </c>
      <c r="I20" s="72" t="s">
        <v>150</v>
      </c>
      <c r="J20" s="78" t="s">
        <v>188</v>
      </c>
      <c r="K20" s="77">
        <v>0.46</v>
      </c>
      <c r="L20" s="77">
        <f t="shared" si="1"/>
        <v>0.4002</v>
      </c>
      <c r="M20" s="70" t="s">
        <v>150</v>
      </c>
    </row>
    <row r="21" spans="6:15">
      <c r="F21" s="74" t="s">
        <v>189</v>
      </c>
      <c r="G21" s="77">
        <v>0.51</v>
      </c>
      <c r="H21" s="77">
        <f t="shared" si="0"/>
        <v>0.44369999999999998</v>
      </c>
      <c r="I21" s="72" t="s">
        <v>150</v>
      </c>
      <c r="J21" s="78" t="s">
        <v>190</v>
      </c>
      <c r="K21" s="77">
        <v>0.45</v>
      </c>
      <c r="L21" s="77">
        <f t="shared" si="1"/>
        <v>0.39150000000000001</v>
      </c>
      <c r="M21" s="70" t="s">
        <v>150</v>
      </c>
    </row>
    <row r="22" spans="6:15">
      <c r="F22" s="74" t="s">
        <v>191</v>
      </c>
      <c r="G22" s="77">
        <v>0.53</v>
      </c>
      <c r="H22" s="77">
        <f t="shared" si="0"/>
        <v>0.46110000000000001</v>
      </c>
      <c r="I22" s="72" t="s">
        <v>150</v>
      </c>
      <c r="J22" s="78" t="s">
        <v>192</v>
      </c>
      <c r="K22" s="77">
        <v>0.6</v>
      </c>
      <c r="L22" s="77">
        <f t="shared" si="1"/>
        <v>0.52200000000000002</v>
      </c>
      <c r="M22" s="70" t="s">
        <v>150</v>
      </c>
    </row>
    <row r="23" spans="6:15">
      <c r="F23" s="74" t="s">
        <v>193</v>
      </c>
      <c r="G23" s="77">
        <v>0.65</v>
      </c>
      <c r="H23" s="77">
        <f t="shared" si="0"/>
        <v>0.5655</v>
      </c>
      <c r="I23" s="72" t="s">
        <v>150</v>
      </c>
      <c r="J23" s="78" t="s">
        <v>194</v>
      </c>
      <c r="K23" s="77">
        <v>0.43</v>
      </c>
      <c r="L23" s="77">
        <f t="shared" si="1"/>
        <v>0.37409999999999999</v>
      </c>
      <c r="M23" s="70" t="s">
        <v>150</v>
      </c>
    </row>
    <row r="24" spans="6:15">
      <c r="F24" s="74" t="s">
        <v>195</v>
      </c>
      <c r="G24" s="77">
        <v>0.52</v>
      </c>
      <c r="H24" s="77">
        <f t="shared" si="0"/>
        <v>0.45240000000000002</v>
      </c>
      <c r="I24" s="72" t="s">
        <v>150</v>
      </c>
      <c r="J24" s="78" t="s">
        <v>196</v>
      </c>
      <c r="K24" s="77">
        <v>0.8</v>
      </c>
      <c r="L24" s="77">
        <f t="shared" si="1"/>
        <v>0.69600000000000006</v>
      </c>
      <c r="M24" s="70" t="s">
        <v>150</v>
      </c>
    </row>
    <row r="25" spans="6:15">
      <c r="F25" s="74" t="s">
        <v>197</v>
      </c>
      <c r="G25" s="77">
        <v>0.67</v>
      </c>
      <c r="H25" s="77">
        <f t="shared" si="0"/>
        <v>0.58290000000000008</v>
      </c>
      <c r="I25" s="72" t="s">
        <v>150</v>
      </c>
      <c r="J25" s="78" t="s">
        <v>198</v>
      </c>
      <c r="K25" s="77">
        <v>0.44</v>
      </c>
      <c r="L25" s="77">
        <f t="shared" si="1"/>
        <v>0.38279999999999997</v>
      </c>
      <c r="M25" s="70" t="s">
        <v>150</v>
      </c>
    </row>
    <row r="26" spans="6:15">
      <c r="F26" s="74" t="s">
        <v>199</v>
      </c>
      <c r="G26" s="77">
        <v>0.56999999999999995</v>
      </c>
      <c r="H26" s="77">
        <f t="shared" si="0"/>
        <v>0.49589999999999995</v>
      </c>
      <c r="I26" s="72" t="s">
        <v>150</v>
      </c>
      <c r="J26" s="78" t="s">
        <v>200</v>
      </c>
      <c r="K26" s="77">
        <v>0.16</v>
      </c>
      <c r="L26" s="77">
        <f t="shared" si="1"/>
        <v>0.13919999999999999</v>
      </c>
      <c r="M26" s="70" t="s">
        <v>150</v>
      </c>
    </row>
    <row r="27" spans="6:15">
      <c r="F27" s="74" t="s">
        <v>201</v>
      </c>
      <c r="G27" s="77">
        <v>0.9</v>
      </c>
      <c r="H27" s="77">
        <f t="shared" si="0"/>
        <v>0.78300000000000003</v>
      </c>
      <c r="I27" s="72" t="s">
        <v>150</v>
      </c>
      <c r="J27" s="78" t="s">
        <v>202</v>
      </c>
      <c r="K27" s="77">
        <v>0.56000000000000005</v>
      </c>
      <c r="L27" s="77">
        <f t="shared" si="1"/>
        <v>0.48720000000000002</v>
      </c>
      <c r="M27" s="70" t="s">
        <v>150</v>
      </c>
    </row>
    <row r="28" spans="6:15">
      <c r="F28" s="74" t="s">
        <v>203</v>
      </c>
      <c r="G28" s="77">
        <v>0.73</v>
      </c>
      <c r="H28" s="77">
        <f t="shared" si="0"/>
        <v>0.6351</v>
      </c>
      <c r="I28" s="72" t="s">
        <v>150</v>
      </c>
      <c r="J28" s="78" t="s">
        <v>204</v>
      </c>
      <c r="K28" s="77">
        <v>0.39</v>
      </c>
      <c r="L28" s="77">
        <f t="shared" si="1"/>
        <v>0.33929999999999999</v>
      </c>
      <c r="M28" s="70" t="s">
        <v>150</v>
      </c>
    </row>
    <row r="29" spans="6:15">
      <c r="F29" s="74" t="s">
        <v>205</v>
      </c>
      <c r="G29" s="77">
        <v>0.3</v>
      </c>
      <c r="H29" s="77">
        <f t="shared" si="0"/>
        <v>0.26100000000000001</v>
      </c>
      <c r="I29" s="72" t="s">
        <v>150</v>
      </c>
      <c r="J29" s="78" t="s">
        <v>206</v>
      </c>
      <c r="K29" s="77">
        <v>0.76</v>
      </c>
      <c r="L29" s="77">
        <f t="shared" si="1"/>
        <v>0.66120000000000001</v>
      </c>
      <c r="M29" s="70" t="s">
        <v>150</v>
      </c>
    </row>
    <row r="30" spans="6:15">
      <c r="F30" s="74" t="s">
        <v>207</v>
      </c>
      <c r="G30" s="77">
        <v>0.9</v>
      </c>
      <c r="H30" s="77">
        <f t="shared" si="0"/>
        <v>0.78300000000000003</v>
      </c>
      <c r="I30" s="72" t="s">
        <v>150</v>
      </c>
      <c r="J30" s="78" t="s">
        <v>208</v>
      </c>
      <c r="K30" s="77">
        <v>0.6</v>
      </c>
      <c r="L30" s="77">
        <f t="shared" si="1"/>
        <v>0.52200000000000002</v>
      </c>
      <c r="M30" s="70" t="s">
        <v>150</v>
      </c>
    </row>
    <row r="31" spans="6:15">
      <c r="F31" s="74" t="s">
        <v>209</v>
      </c>
      <c r="G31" s="77">
        <v>0.5</v>
      </c>
      <c r="H31" s="77">
        <f t="shared" si="0"/>
        <v>0.435</v>
      </c>
      <c r="I31" s="72" t="s">
        <v>150</v>
      </c>
      <c r="J31" s="78" t="s">
        <v>210</v>
      </c>
      <c r="K31" s="77">
        <v>0.69</v>
      </c>
      <c r="L31" s="77">
        <f t="shared" si="1"/>
        <v>0.60029999999999994</v>
      </c>
      <c r="M31" s="70" t="s">
        <v>150</v>
      </c>
    </row>
    <row r="32" spans="6:15">
      <c r="F32" s="74" t="s">
        <v>211</v>
      </c>
      <c r="G32" s="77">
        <v>0.61</v>
      </c>
      <c r="H32" s="77">
        <f t="shared" si="0"/>
        <v>0.53069999999999995</v>
      </c>
      <c r="I32" s="72" t="s">
        <v>150</v>
      </c>
      <c r="J32" s="78" t="s">
        <v>212</v>
      </c>
      <c r="K32" s="77">
        <v>0.85</v>
      </c>
      <c r="L32" s="77">
        <f t="shared" si="1"/>
        <v>0.73949999999999994</v>
      </c>
      <c r="M32" s="70" t="s">
        <v>150</v>
      </c>
    </row>
    <row r="33" spans="6:13">
      <c r="F33" s="74" t="s">
        <v>213</v>
      </c>
      <c r="G33" s="77">
        <v>0.69</v>
      </c>
      <c r="H33" s="77">
        <f t="shared" si="0"/>
        <v>0.60029999999999994</v>
      </c>
      <c r="I33" s="72" t="s">
        <v>150</v>
      </c>
      <c r="J33" s="78" t="s">
        <v>214</v>
      </c>
      <c r="K33" s="77">
        <v>0.38</v>
      </c>
      <c r="L33" s="77">
        <f t="shared" si="1"/>
        <v>0.3306</v>
      </c>
      <c r="M33" s="70" t="s">
        <v>150</v>
      </c>
    </row>
    <row r="34" spans="6:13">
      <c r="F34" s="74" t="s">
        <v>215</v>
      </c>
      <c r="G34" s="77">
        <v>0.6</v>
      </c>
      <c r="H34" s="77">
        <f t="shared" si="0"/>
        <v>0.52200000000000002</v>
      </c>
      <c r="I34" s="72" t="s">
        <v>150</v>
      </c>
      <c r="J34" s="78" t="s">
        <v>216</v>
      </c>
      <c r="K34" s="77">
        <v>0.65</v>
      </c>
      <c r="L34" s="77">
        <f t="shared" si="1"/>
        <v>0.5655</v>
      </c>
      <c r="M34" s="70" t="s">
        <v>150</v>
      </c>
    </row>
    <row r="35" spans="6:13">
      <c r="F35" s="74" t="s">
        <v>217</v>
      </c>
      <c r="G35" s="77">
        <v>0.54</v>
      </c>
      <c r="H35" s="77">
        <f t="shared" si="0"/>
        <v>0.46980000000000005</v>
      </c>
      <c r="I35" s="72" t="s">
        <v>150</v>
      </c>
      <c r="J35" s="78" t="s">
        <v>218</v>
      </c>
      <c r="K35" s="77">
        <v>0.92</v>
      </c>
      <c r="L35" s="77">
        <f t="shared" si="1"/>
        <v>0.8004</v>
      </c>
      <c r="M35" s="70" t="s">
        <v>150</v>
      </c>
    </row>
    <row r="36" spans="6:13">
      <c r="F36" s="74" t="s">
        <v>219</v>
      </c>
      <c r="G36" s="77">
        <v>0.61</v>
      </c>
      <c r="H36" s="77">
        <f t="shared" si="0"/>
        <v>0.53069999999999995</v>
      </c>
      <c r="I36" s="72" t="s">
        <v>150</v>
      </c>
      <c r="J36" s="78" t="s">
        <v>220</v>
      </c>
      <c r="K36" s="77">
        <v>0.65</v>
      </c>
      <c r="L36" s="77">
        <f t="shared" si="1"/>
        <v>0.5655</v>
      </c>
      <c r="M36" s="70" t="s">
        <v>150</v>
      </c>
    </row>
    <row r="37" spans="6:13">
      <c r="F37" s="74" t="s">
        <v>221</v>
      </c>
      <c r="G37" s="77">
        <v>0.65</v>
      </c>
      <c r="H37" s="77">
        <f t="shared" si="0"/>
        <v>0.5655</v>
      </c>
      <c r="I37" s="72" t="s">
        <v>150</v>
      </c>
      <c r="J37" s="78" t="s">
        <v>222</v>
      </c>
      <c r="K37" s="77">
        <v>0.47</v>
      </c>
      <c r="L37" s="77">
        <f t="shared" si="1"/>
        <v>0.40889999999999999</v>
      </c>
      <c r="M37" s="70" t="s">
        <v>150</v>
      </c>
    </row>
    <row r="38" spans="6:13">
      <c r="F38" s="74" t="s">
        <v>223</v>
      </c>
      <c r="G38" s="77">
        <v>0.69</v>
      </c>
      <c r="H38" s="77">
        <f t="shared" si="0"/>
        <v>0.60029999999999994</v>
      </c>
      <c r="I38" s="72" t="s">
        <v>150</v>
      </c>
      <c r="J38" s="78" t="s">
        <v>224</v>
      </c>
      <c r="K38" s="77">
        <v>0.96</v>
      </c>
      <c r="L38" s="77">
        <f t="shared" si="1"/>
        <v>0.83519999999999994</v>
      </c>
      <c r="M38" s="70" t="s">
        <v>150</v>
      </c>
    </row>
    <row r="39" spans="6:13">
      <c r="F39" s="74" t="s">
        <v>225</v>
      </c>
      <c r="G39" s="77">
        <v>0.87</v>
      </c>
      <c r="H39" s="77">
        <f t="shared" si="0"/>
        <v>0.75690000000000002</v>
      </c>
      <c r="I39" s="72" t="s">
        <v>150</v>
      </c>
      <c r="J39" s="78" t="s">
        <v>226</v>
      </c>
      <c r="K39" s="77">
        <v>0.34</v>
      </c>
      <c r="L39" s="77">
        <f t="shared" si="1"/>
        <v>0.29580000000000001</v>
      </c>
      <c r="M39" s="70" t="s">
        <v>150</v>
      </c>
    </row>
    <row r="40" spans="6:13">
      <c r="F40" s="74" t="s">
        <v>227</v>
      </c>
      <c r="G40" s="77">
        <v>0.8</v>
      </c>
      <c r="H40" s="77">
        <f t="shared" si="0"/>
        <v>0.69600000000000006</v>
      </c>
      <c r="I40" s="72" t="s">
        <v>150</v>
      </c>
      <c r="J40" s="78" t="s">
        <v>228</v>
      </c>
      <c r="K40" s="77">
        <v>0.85</v>
      </c>
      <c r="L40" s="77">
        <f t="shared" si="1"/>
        <v>0.73949999999999994</v>
      </c>
      <c r="M40" s="70" t="s">
        <v>150</v>
      </c>
    </row>
    <row r="41" spans="6:13">
      <c r="F41" s="74" t="s">
        <v>229</v>
      </c>
      <c r="G41" s="77">
        <v>0.96</v>
      </c>
      <c r="H41" s="77">
        <f t="shared" si="0"/>
        <v>0.83519999999999994</v>
      </c>
      <c r="I41" s="72" t="s">
        <v>150</v>
      </c>
      <c r="J41" s="78" t="s">
        <v>230</v>
      </c>
      <c r="K41" s="77">
        <v>0.82</v>
      </c>
      <c r="L41" s="77">
        <f t="shared" si="1"/>
        <v>0.71339999999999992</v>
      </c>
      <c r="M41" s="70" t="s">
        <v>150</v>
      </c>
    </row>
    <row r="42" spans="6:13">
      <c r="F42" s="74" t="s">
        <v>231</v>
      </c>
      <c r="G42" s="77">
        <v>0.83</v>
      </c>
      <c r="H42" s="77">
        <f t="shared" si="0"/>
        <v>0.72209999999999996</v>
      </c>
      <c r="I42" s="72" t="s">
        <v>150</v>
      </c>
      <c r="J42" s="78" t="s">
        <v>232</v>
      </c>
      <c r="K42" s="77">
        <v>0.87</v>
      </c>
      <c r="L42" s="77">
        <f t="shared" si="1"/>
        <v>0.75690000000000002</v>
      </c>
      <c r="M42" s="70" t="s">
        <v>150</v>
      </c>
    </row>
    <row r="43" spans="6:13">
      <c r="F43" s="74" t="s">
        <v>233</v>
      </c>
      <c r="G43" s="77">
        <v>0.84</v>
      </c>
      <c r="H43" s="77">
        <f t="shared" si="0"/>
        <v>0.73080000000000001</v>
      </c>
      <c r="I43" s="72" t="s">
        <v>150</v>
      </c>
      <c r="J43" s="78" t="s">
        <v>234</v>
      </c>
      <c r="K43" s="77">
        <v>0.83</v>
      </c>
      <c r="L43" s="77">
        <f t="shared" si="1"/>
        <v>0.72209999999999996</v>
      </c>
      <c r="M43" s="70" t="s">
        <v>150</v>
      </c>
    </row>
    <row r="44" spans="6:13">
      <c r="F44" s="74" t="s">
        <v>235</v>
      </c>
      <c r="G44" s="77">
        <v>0.68</v>
      </c>
      <c r="H44" s="77">
        <f t="shared" si="0"/>
        <v>0.59160000000000001</v>
      </c>
      <c r="I44" s="72" t="s">
        <v>150</v>
      </c>
      <c r="J44" s="78" t="s">
        <v>236</v>
      </c>
      <c r="K44" s="77">
        <v>0.65</v>
      </c>
      <c r="L44" s="77">
        <f t="shared" si="1"/>
        <v>0.5655</v>
      </c>
      <c r="M44" s="70" t="s">
        <v>150</v>
      </c>
    </row>
    <row r="45" spans="6:13">
      <c r="F45" s="74" t="s">
        <v>237</v>
      </c>
      <c r="G45" s="77">
        <v>0.79</v>
      </c>
      <c r="H45" s="77">
        <f t="shared" si="0"/>
        <v>0.68730000000000002</v>
      </c>
      <c r="I45" s="72" t="s">
        <v>150</v>
      </c>
      <c r="J45" s="78" t="s">
        <v>238</v>
      </c>
      <c r="K45" s="77">
        <v>0.48</v>
      </c>
      <c r="L45" s="77">
        <f t="shared" si="1"/>
        <v>0.41759999999999997</v>
      </c>
      <c r="M45" s="70" t="s">
        <v>150</v>
      </c>
    </row>
    <row r="46" spans="6:13">
      <c r="F46" s="74" t="s">
        <v>239</v>
      </c>
      <c r="G46" s="77">
        <v>1.07</v>
      </c>
      <c r="H46" s="77">
        <f t="shared" si="0"/>
        <v>0.93090000000000006</v>
      </c>
      <c r="I46" s="72" t="s">
        <v>150</v>
      </c>
      <c r="J46" s="78" t="s">
        <v>240</v>
      </c>
      <c r="K46" s="77">
        <v>0.64</v>
      </c>
      <c r="L46" s="77">
        <f t="shared" si="1"/>
        <v>0.55679999999999996</v>
      </c>
      <c r="M46" s="70" t="s">
        <v>150</v>
      </c>
    </row>
    <row r="47" spans="6:13">
      <c r="F47" s="74" t="s">
        <v>241</v>
      </c>
      <c r="G47" s="77">
        <v>0.9</v>
      </c>
      <c r="H47" s="77">
        <f t="shared" si="0"/>
        <v>0.78300000000000003</v>
      </c>
      <c r="I47" s="72" t="s">
        <v>150</v>
      </c>
      <c r="J47" s="78" t="s">
        <v>242</v>
      </c>
      <c r="K47" s="77">
        <v>0.46</v>
      </c>
      <c r="L47" s="77">
        <f t="shared" si="1"/>
        <v>0.4002</v>
      </c>
      <c r="M47" s="70" t="s">
        <v>150</v>
      </c>
    </row>
    <row r="48" spans="6:13">
      <c r="F48" s="74" t="s">
        <v>243</v>
      </c>
      <c r="G48" s="77">
        <v>0.52</v>
      </c>
      <c r="H48" s="77">
        <f t="shared" si="0"/>
        <v>0.45240000000000002</v>
      </c>
      <c r="I48" s="72" t="s">
        <v>150</v>
      </c>
      <c r="J48" s="78" t="s">
        <v>244</v>
      </c>
      <c r="K48" s="77">
        <v>0.7</v>
      </c>
      <c r="L48" s="77">
        <f t="shared" si="1"/>
        <v>0.60899999999999999</v>
      </c>
      <c r="M48" s="70" t="s">
        <v>150</v>
      </c>
    </row>
    <row r="49" spans="6:13">
      <c r="F49" s="74" t="s">
        <v>245</v>
      </c>
      <c r="G49" s="77">
        <v>0.53</v>
      </c>
      <c r="H49" s="77">
        <f t="shared" si="0"/>
        <v>0.46110000000000001</v>
      </c>
      <c r="I49" s="72" t="s">
        <v>150</v>
      </c>
      <c r="J49" s="78" t="s">
        <v>246</v>
      </c>
      <c r="K49" s="77">
        <v>0.64</v>
      </c>
      <c r="L49" s="77">
        <f t="shared" si="1"/>
        <v>0.55679999999999996</v>
      </c>
      <c r="M49" s="70" t="s">
        <v>150</v>
      </c>
    </row>
    <row r="50" spans="6:13">
      <c r="F50" s="74" t="s">
        <v>247</v>
      </c>
      <c r="G50" s="77">
        <v>0.45</v>
      </c>
      <c r="H50" s="77">
        <f t="shared" si="0"/>
        <v>0.39150000000000001</v>
      </c>
      <c r="I50" s="72" t="s">
        <v>150</v>
      </c>
      <c r="J50" s="78" t="s">
        <v>248</v>
      </c>
      <c r="K50" s="77">
        <v>0.4</v>
      </c>
      <c r="L50" s="77">
        <f t="shared" si="1"/>
        <v>0.34800000000000003</v>
      </c>
      <c r="M50" s="70" t="s">
        <v>150</v>
      </c>
    </row>
    <row r="51" spans="6:13">
      <c r="F51" s="74" t="s">
        <v>249</v>
      </c>
      <c r="G51" s="77">
        <v>0.52</v>
      </c>
      <c r="H51" s="77">
        <f t="shared" si="0"/>
        <v>0.45240000000000002</v>
      </c>
      <c r="I51" s="72" t="s">
        <v>150</v>
      </c>
      <c r="J51" s="78" t="s">
        <v>250</v>
      </c>
      <c r="K51" s="77">
        <v>0.76</v>
      </c>
      <c r="L51" s="77">
        <f t="shared" si="1"/>
        <v>0.66120000000000001</v>
      </c>
      <c r="M51" s="70" t="s">
        <v>150</v>
      </c>
    </row>
    <row r="52" spans="6:13">
      <c r="F52" s="74" t="s">
        <v>251</v>
      </c>
      <c r="G52" s="77">
        <v>0.65</v>
      </c>
      <c r="H52" s="77">
        <f t="shared" si="0"/>
        <v>0.5655</v>
      </c>
      <c r="I52" s="72" t="s">
        <v>150</v>
      </c>
      <c r="J52" s="78" t="s">
        <v>252</v>
      </c>
      <c r="K52" s="77">
        <v>0.49</v>
      </c>
      <c r="L52" s="77">
        <f t="shared" si="1"/>
        <v>0.42630000000000001</v>
      </c>
      <c r="M52" s="70" t="s">
        <v>150</v>
      </c>
    </row>
    <row r="53" spans="6:13">
      <c r="F53" s="74" t="s">
        <v>253</v>
      </c>
      <c r="G53" s="77">
        <v>0.59</v>
      </c>
      <c r="H53" s="77">
        <f t="shared" si="0"/>
        <v>0.51329999999999998</v>
      </c>
      <c r="I53" s="72" t="s">
        <v>150</v>
      </c>
      <c r="J53" s="78" t="s">
        <v>254</v>
      </c>
      <c r="K53" s="77">
        <v>0.69</v>
      </c>
      <c r="L53" s="77">
        <f t="shared" si="1"/>
        <v>0.60029999999999994</v>
      </c>
      <c r="M53" s="70" t="s">
        <v>150</v>
      </c>
    </row>
    <row r="54" spans="6:13">
      <c r="F54" s="74" t="s">
        <v>255</v>
      </c>
      <c r="G54" s="77">
        <v>0.49</v>
      </c>
      <c r="H54" s="77">
        <f t="shared" si="0"/>
        <v>0.42630000000000001</v>
      </c>
      <c r="I54" s="72" t="s">
        <v>150</v>
      </c>
      <c r="J54" s="78" t="s">
        <v>256</v>
      </c>
      <c r="K54" s="77">
        <v>0.44</v>
      </c>
      <c r="L54" s="77">
        <f t="shared" si="1"/>
        <v>0.38279999999999997</v>
      </c>
      <c r="M54" s="70" t="s">
        <v>150</v>
      </c>
    </row>
    <row r="55" spans="6:13">
      <c r="F55" s="74" t="s">
        <v>257</v>
      </c>
      <c r="G55" s="77">
        <v>0.62</v>
      </c>
      <c r="H55" s="77">
        <f t="shared" si="0"/>
        <v>0.53939999999999999</v>
      </c>
      <c r="I55" s="72" t="s">
        <v>150</v>
      </c>
      <c r="J55" s="78" t="s">
        <v>258</v>
      </c>
      <c r="K55" s="77">
        <v>0.55000000000000004</v>
      </c>
      <c r="L55" s="77">
        <f t="shared" si="1"/>
        <v>0.47850000000000004</v>
      </c>
      <c r="M55" s="70" t="s">
        <v>150</v>
      </c>
    </row>
    <row r="56" spans="6:13">
      <c r="F56" s="74" t="s">
        <v>259</v>
      </c>
      <c r="G56" s="77">
        <v>0.55000000000000004</v>
      </c>
      <c r="H56" s="77">
        <f t="shared" si="0"/>
        <v>0.47850000000000004</v>
      </c>
      <c r="I56" s="72" t="s">
        <v>150</v>
      </c>
      <c r="J56" s="78" t="s">
        <v>260</v>
      </c>
      <c r="K56" s="77">
        <v>0.55000000000000004</v>
      </c>
      <c r="L56" s="77">
        <f t="shared" si="1"/>
        <v>0.47850000000000004</v>
      </c>
      <c r="M56" s="70" t="s">
        <v>150</v>
      </c>
    </row>
    <row r="57" spans="6:13">
      <c r="F57" s="74" t="s">
        <v>261</v>
      </c>
      <c r="G57" s="77">
        <v>0.53</v>
      </c>
      <c r="H57" s="77">
        <f t="shared" si="0"/>
        <v>0.46110000000000001</v>
      </c>
      <c r="I57" s="72" t="s">
        <v>150</v>
      </c>
      <c r="J57" s="78" t="s">
        <v>262</v>
      </c>
      <c r="K57" s="77">
        <v>0.7</v>
      </c>
      <c r="L57" s="77">
        <f t="shared" si="1"/>
        <v>0.60899999999999999</v>
      </c>
      <c r="M57" s="70" t="s">
        <v>150</v>
      </c>
    </row>
    <row r="58" spans="6:13">
      <c r="F58" s="74" t="s">
        <v>263</v>
      </c>
      <c r="G58" s="77">
        <v>0.75</v>
      </c>
      <c r="H58" s="77">
        <f t="shared" si="0"/>
        <v>0.65249999999999997</v>
      </c>
      <c r="I58" s="72" t="s">
        <v>150</v>
      </c>
      <c r="J58" s="78" t="s">
        <v>264</v>
      </c>
      <c r="K58" s="77">
        <v>1.21</v>
      </c>
      <c r="L58" s="77">
        <f t="shared" si="1"/>
        <v>1.0527</v>
      </c>
      <c r="M58" s="70" t="s">
        <v>150</v>
      </c>
    </row>
    <row r="59" spans="6:13">
      <c r="F59" s="74" t="s">
        <v>265</v>
      </c>
      <c r="G59" s="77">
        <v>0.71</v>
      </c>
      <c r="H59" s="77">
        <f t="shared" si="0"/>
        <v>0.61769999999999992</v>
      </c>
      <c r="I59" s="72" t="s">
        <v>150</v>
      </c>
      <c r="J59" s="78" t="s">
        <v>266</v>
      </c>
      <c r="K59" s="77">
        <v>0.74</v>
      </c>
      <c r="L59" s="77">
        <f t="shared" si="1"/>
        <v>0.64380000000000004</v>
      </c>
      <c r="M59" s="70" t="s">
        <v>150</v>
      </c>
    </row>
    <row r="60" spans="6:13">
      <c r="F60" s="74" t="s">
        <v>267</v>
      </c>
      <c r="G60" s="77">
        <v>0.72</v>
      </c>
      <c r="H60" s="77">
        <f t="shared" si="0"/>
        <v>0.62639999999999996</v>
      </c>
      <c r="I60" s="72" t="s">
        <v>150</v>
      </c>
      <c r="J60" s="78" t="s">
        <v>268</v>
      </c>
      <c r="K60" s="77">
        <v>0.88</v>
      </c>
      <c r="L60" s="77">
        <f t="shared" si="1"/>
        <v>0.76559999999999995</v>
      </c>
      <c r="M60" s="70" t="s">
        <v>150</v>
      </c>
    </row>
    <row r="61" spans="6:13">
      <c r="F61" s="74" t="s">
        <v>269</v>
      </c>
      <c r="G61" s="77">
        <v>0.62</v>
      </c>
      <c r="H61" s="77">
        <f t="shared" si="0"/>
        <v>0.53939999999999999</v>
      </c>
      <c r="I61" s="72" t="s">
        <v>150</v>
      </c>
      <c r="J61" s="78" t="s">
        <v>270</v>
      </c>
      <c r="K61" s="77">
        <v>0.8</v>
      </c>
      <c r="L61" s="77">
        <f t="shared" si="1"/>
        <v>0.69600000000000006</v>
      </c>
      <c r="M61" s="70" t="s">
        <v>150</v>
      </c>
    </row>
    <row r="62" spans="6:13">
      <c r="F62" s="74" t="s">
        <v>271</v>
      </c>
      <c r="G62" s="77">
        <v>0.49</v>
      </c>
      <c r="H62" s="77">
        <f t="shared" si="0"/>
        <v>0.42630000000000001</v>
      </c>
      <c r="I62" s="72" t="s">
        <v>150</v>
      </c>
      <c r="J62" s="78" t="s">
        <v>272</v>
      </c>
      <c r="K62" s="77">
        <v>0.77</v>
      </c>
      <c r="L62" s="77">
        <f t="shared" si="1"/>
        <v>0.66990000000000005</v>
      </c>
      <c r="M62" s="70" t="s">
        <v>150</v>
      </c>
    </row>
    <row r="63" spans="6:13">
      <c r="F63" s="74" t="s">
        <v>273</v>
      </c>
      <c r="G63" s="77">
        <v>0.42</v>
      </c>
      <c r="H63" s="77">
        <f t="shared" si="0"/>
        <v>0.3654</v>
      </c>
      <c r="I63" s="72" t="s">
        <v>150</v>
      </c>
      <c r="J63" s="78" t="s">
        <v>274</v>
      </c>
      <c r="K63" s="77">
        <v>0.65</v>
      </c>
      <c r="L63" s="77">
        <f t="shared" si="1"/>
        <v>0.5655</v>
      </c>
      <c r="M63" s="70" t="s">
        <v>150</v>
      </c>
    </row>
    <row r="64" spans="6:13">
      <c r="F64" s="74" t="s">
        <v>275</v>
      </c>
      <c r="G64" s="77">
        <v>0.5</v>
      </c>
      <c r="H64" s="77">
        <f t="shared" si="0"/>
        <v>0.435</v>
      </c>
      <c r="I64" s="72" t="s">
        <v>150</v>
      </c>
      <c r="J64" s="78" t="s">
        <v>276</v>
      </c>
      <c r="K64" s="77">
        <v>0.53</v>
      </c>
      <c r="L64" s="77">
        <f t="shared" si="1"/>
        <v>0.46110000000000001</v>
      </c>
      <c r="M64" s="70" t="s">
        <v>150</v>
      </c>
    </row>
    <row r="65" spans="6:13">
      <c r="F65" s="74" t="s">
        <v>277</v>
      </c>
      <c r="G65" s="77">
        <v>0.63</v>
      </c>
      <c r="H65" s="77">
        <f t="shared" si="0"/>
        <v>0.54810000000000003</v>
      </c>
      <c r="I65" s="72" t="s">
        <v>150</v>
      </c>
      <c r="J65" s="78" t="s">
        <v>278</v>
      </c>
      <c r="K65" s="77">
        <v>0.57999999999999996</v>
      </c>
      <c r="L65" s="77">
        <f t="shared" si="1"/>
        <v>0.50459999999999994</v>
      </c>
      <c r="M65" s="70" t="s">
        <v>150</v>
      </c>
    </row>
    <row r="66" spans="6:13">
      <c r="F66" s="74" t="s">
        <v>279</v>
      </c>
      <c r="G66" s="77">
        <v>0.69</v>
      </c>
      <c r="H66" s="77">
        <f t="shared" si="0"/>
        <v>0.60029999999999994</v>
      </c>
      <c r="I66" s="72" t="s">
        <v>150</v>
      </c>
      <c r="J66" s="78" t="s">
        <v>280</v>
      </c>
      <c r="K66" s="77">
        <v>0.65</v>
      </c>
      <c r="L66" s="77">
        <f t="shared" si="1"/>
        <v>0.5655</v>
      </c>
      <c r="M66" s="70" t="s">
        <v>150</v>
      </c>
    </row>
    <row r="67" spans="6:13">
      <c r="H67" s="87"/>
      <c r="J67" s="74" t="s">
        <v>281</v>
      </c>
      <c r="K67" s="77">
        <v>0.66</v>
      </c>
      <c r="L67" s="77">
        <f t="shared" si="1"/>
        <v>0.57420000000000004</v>
      </c>
      <c r="M67" s="70" t="s">
        <v>150</v>
      </c>
    </row>
    <row r="68" spans="6:13">
      <c r="H68" s="87"/>
      <c r="J68" s="74" t="s">
        <v>282</v>
      </c>
      <c r="K68" s="77">
        <v>0.68</v>
      </c>
      <c r="L68" s="77">
        <f t="shared" ref="L68:L85" si="2">K68*0.87</f>
        <v>0.59160000000000001</v>
      </c>
      <c r="M68" s="70" t="s">
        <v>150</v>
      </c>
    </row>
    <row r="69" spans="6:13">
      <c r="H69" s="87"/>
      <c r="J69" s="74" t="s">
        <v>283</v>
      </c>
      <c r="K69" s="77">
        <v>0.4</v>
      </c>
      <c r="L69" s="77">
        <f t="shared" si="2"/>
        <v>0.34800000000000003</v>
      </c>
      <c r="M69" s="70" t="s">
        <v>150</v>
      </c>
    </row>
    <row r="70" spans="6:13">
      <c r="H70" s="87"/>
      <c r="J70" s="74" t="s">
        <v>284</v>
      </c>
      <c r="K70" s="77">
        <v>1.01</v>
      </c>
      <c r="L70" s="77">
        <f t="shared" si="2"/>
        <v>0.87870000000000004</v>
      </c>
      <c r="M70" s="70" t="s">
        <v>150</v>
      </c>
    </row>
    <row r="71" spans="6:13">
      <c r="H71" s="87"/>
      <c r="J71" s="74" t="s">
        <v>285</v>
      </c>
      <c r="K71" s="77">
        <v>0.98</v>
      </c>
      <c r="L71" s="77">
        <f t="shared" si="2"/>
        <v>0.85260000000000002</v>
      </c>
      <c r="M71" s="70" t="s">
        <v>150</v>
      </c>
    </row>
    <row r="72" spans="6:13">
      <c r="H72" s="87"/>
      <c r="J72" s="74" t="s">
        <v>286</v>
      </c>
      <c r="K72" s="77">
        <v>0.98</v>
      </c>
      <c r="L72" s="77">
        <f t="shared" si="2"/>
        <v>0.85260000000000002</v>
      </c>
      <c r="M72" s="70" t="s">
        <v>150</v>
      </c>
    </row>
    <row r="73" spans="6:13">
      <c r="J73" s="74" t="s">
        <v>287</v>
      </c>
      <c r="K73" s="77">
        <v>1.2</v>
      </c>
      <c r="L73" s="77">
        <f t="shared" si="2"/>
        <v>1.044</v>
      </c>
      <c r="M73" s="70" t="s">
        <v>150</v>
      </c>
    </row>
    <row r="74" spans="6:13">
      <c r="J74" s="74" t="s">
        <v>288</v>
      </c>
      <c r="K74" s="77">
        <v>1.2</v>
      </c>
      <c r="L74" s="77">
        <f t="shared" si="2"/>
        <v>1.044</v>
      </c>
      <c r="M74" s="70" t="s">
        <v>150</v>
      </c>
    </row>
    <row r="75" spans="6:13">
      <c r="J75" s="74" t="s">
        <v>289</v>
      </c>
      <c r="K75" s="77">
        <v>0.42</v>
      </c>
      <c r="L75" s="77">
        <f>K75*0.87</f>
        <v>0.3654</v>
      </c>
      <c r="M75" s="70" t="s">
        <v>150</v>
      </c>
    </row>
    <row r="76" spans="6:13">
      <c r="J76" s="74" t="s">
        <v>290</v>
      </c>
      <c r="K76" s="77">
        <v>1.24</v>
      </c>
      <c r="L76" s="77">
        <f t="shared" si="2"/>
        <v>1.0788</v>
      </c>
      <c r="M76" s="70" t="s">
        <v>150</v>
      </c>
    </row>
    <row r="77" spans="6:13">
      <c r="J77" s="74" t="s">
        <v>291</v>
      </c>
      <c r="K77" s="77">
        <v>0.48</v>
      </c>
      <c r="L77" s="77">
        <f t="shared" si="2"/>
        <v>0.41759999999999997</v>
      </c>
      <c r="M77" s="70" t="s">
        <v>150</v>
      </c>
    </row>
    <row r="78" spans="6:13">
      <c r="J78" s="74" t="s">
        <v>292</v>
      </c>
      <c r="K78" s="77">
        <v>0.38</v>
      </c>
      <c r="L78" s="77">
        <f t="shared" si="2"/>
        <v>0.3306</v>
      </c>
      <c r="M78" s="70" t="s">
        <v>150</v>
      </c>
    </row>
    <row r="79" spans="6:13">
      <c r="J79" s="74" t="s">
        <v>293</v>
      </c>
      <c r="K79" s="77">
        <v>0.75</v>
      </c>
      <c r="L79" s="77">
        <f t="shared" si="2"/>
        <v>0.65249999999999997</v>
      </c>
      <c r="M79" s="70" t="s">
        <v>150</v>
      </c>
    </row>
    <row r="80" spans="6:13">
      <c r="J80" s="74" t="s">
        <v>294</v>
      </c>
      <c r="K80" s="74">
        <v>0.47</v>
      </c>
      <c r="L80" s="77">
        <f t="shared" si="2"/>
        <v>0.40889999999999999</v>
      </c>
      <c r="M80" s="70" t="s">
        <v>295</v>
      </c>
    </row>
    <row r="81" spans="2:13">
      <c r="J81" s="74" t="s">
        <v>296</v>
      </c>
      <c r="K81" s="74">
        <v>0.41</v>
      </c>
      <c r="L81" s="77">
        <f t="shared" si="2"/>
        <v>0.35669999999999996</v>
      </c>
      <c r="M81" s="70" t="s">
        <v>295</v>
      </c>
    </row>
    <row r="82" spans="2:13">
      <c r="J82" s="74" t="s">
        <v>297</v>
      </c>
      <c r="K82" s="74">
        <v>0.46</v>
      </c>
      <c r="L82" s="77">
        <f t="shared" si="2"/>
        <v>0.4002</v>
      </c>
      <c r="M82" s="70" t="s">
        <v>295</v>
      </c>
    </row>
    <row r="83" spans="2:13">
      <c r="J83" s="74" t="s">
        <v>298</v>
      </c>
      <c r="K83" s="74">
        <v>0.47</v>
      </c>
      <c r="L83" s="77">
        <f t="shared" si="2"/>
        <v>0.40889999999999999</v>
      </c>
      <c r="M83" s="70" t="s">
        <v>295</v>
      </c>
    </row>
    <row r="84" spans="2:13">
      <c r="J84" s="74" t="s">
        <v>299</v>
      </c>
      <c r="K84" s="74">
        <v>0.47</v>
      </c>
      <c r="L84" s="77">
        <f t="shared" si="2"/>
        <v>0.40889999999999999</v>
      </c>
      <c r="M84" s="70" t="s">
        <v>300</v>
      </c>
    </row>
    <row r="85" spans="2:13">
      <c r="B85" s="69" t="s">
        <v>301</v>
      </c>
      <c r="J85" s="74" t="s">
        <v>302</v>
      </c>
      <c r="K85" s="74">
        <v>0.56000000000000005</v>
      </c>
      <c r="L85" s="77">
        <f t="shared" si="2"/>
        <v>0.48720000000000002</v>
      </c>
      <c r="M85" s="70" t="s">
        <v>303</v>
      </c>
    </row>
  </sheetData>
  <sheetProtection algorithmName="SHA-512" hashValue="V/FAGVXeUL/jw+yHoD/tPc6QOgHxaeR9P5IUhVEc3ej2hf2XnMXxUL7d84Uf1oS5A8tfgD1BPSXs+fV43owO5Q==" saltValue="68VpyUBf9z12h5SeAQvuDA==" spinCount="100000" sheet="1" objects="1" scenarios="1"/>
  <phoneticPr fontId="1"/>
  <pageMargins left="0.7" right="0.7" top="0.75" bottom="0.75" header="0.3" footer="0.3"/>
  <pageSetup paperSize="9" scale="2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B4:D19"/>
  <sheetViews>
    <sheetView topLeftCell="A4" workbookViewId="0">
      <selection activeCell="D8" sqref="D8"/>
    </sheetView>
  </sheetViews>
  <sheetFormatPr defaultColWidth="9" defaultRowHeight="13.2"/>
  <cols>
    <col min="1" max="1" width="3.33203125" style="61" customWidth="1"/>
    <col min="2" max="2" width="12.6640625" style="61" customWidth="1"/>
    <col min="3" max="3" width="10.44140625" style="61" customWidth="1"/>
    <col min="4" max="4" width="52" style="61" customWidth="1"/>
    <col min="5" max="16384" width="9" style="61"/>
  </cols>
  <sheetData>
    <row r="4" spans="2:4">
      <c r="B4" s="88" t="s">
        <v>304</v>
      </c>
      <c r="C4" s="88" t="s">
        <v>305</v>
      </c>
      <c r="D4" s="88" t="s">
        <v>306</v>
      </c>
    </row>
    <row r="5" spans="2:4" ht="115.5" customHeight="1">
      <c r="B5" s="89" t="s">
        <v>339</v>
      </c>
      <c r="C5" s="90">
        <v>1.2</v>
      </c>
      <c r="D5" s="91" t="s">
        <v>340</v>
      </c>
    </row>
    <row r="6" spans="2:4" ht="115.5" customHeight="1">
      <c r="B6" s="89" t="s">
        <v>341</v>
      </c>
      <c r="C6" s="90">
        <v>1.3</v>
      </c>
      <c r="D6" s="266" t="s">
        <v>342</v>
      </c>
    </row>
    <row r="7" spans="2:4" ht="54" customHeight="1">
      <c r="B7" s="89" t="s">
        <v>349</v>
      </c>
      <c r="C7" s="90">
        <v>1.4</v>
      </c>
      <c r="D7" s="267" t="s">
        <v>345</v>
      </c>
    </row>
    <row r="8" spans="2:4" ht="41.4" customHeight="1">
      <c r="B8" s="269" t="s">
        <v>351</v>
      </c>
      <c r="C8" s="268">
        <v>1.5</v>
      </c>
      <c r="D8" s="267" t="s">
        <v>350</v>
      </c>
    </row>
    <row r="9" spans="2:4">
      <c r="B9" s="74"/>
      <c r="C9" s="90"/>
      <c r="D9" s="88"/>
    </row>
    <row r="10" spans="2:4">
      <c r="B10" s="74"/>
      <c r="C10" s="90"/>
      <c r="D10" s="88"/>
    </row>
    <row r="11" spans="2:4">
      <c r="B11" s="69"/>
      <c r="C11" s="92"/>
    </row>
    <row r="12" spans="2:4">
      <c r="B12" s="69"/>
      <c r="C12" s="92"/>
    </row>
    <row r="13" spans="2:4">
      <c r="B13" s="69"/>
      <c r="C13" s="92"/>
    </row>
    <row r="14" spans="2:4">
      <c r="B14" s="69"/>
      <c r="C14" s="92"/>
    </row>
    <row r="15" spans="2:4">
      <c r="B15" s="69"/>
      <c r="C15" s="92"/>
    </row>
    <row r="16" spans="2:4">
      <c r="B16" s="69"/>
      <c r="C16" s="92"/>
    </row>
    <row r="17" spans="2:3">
      <c r="B17" s="69"/>
      <c r="C17" s="92"/>
    </row>
    <row r="18" spans="2:3">
      <c r="B18" s="69"/>
      <c r="C18" s="69"/>
    </row>
    <row r="19" spans="2:3">
      <c r="B19" s="69"/>
      <c r="C19" s="69"/>
    </row>
  </sheetData>
  <sheetProtection algorithmName="SHA-512" hashValue="J/xciibXXSnFronFLoxZQSM09j1hbdosCpXwjN6nHmyXcLOi4UjMMVhUMdzi3aRbx6g5gvMRVywE1T/cN5nP7Q==" saltValue="A/e2KqKOo8t8xgK1DTzlkA==" spinCount="100000" sheet="1" objects="1" scenarios="1"/>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E63"/>
  <sheetViews>
    <sheetView topLeftCell="A43" zoomScale="84" workbookViewId="0">
      <selection activeCell="F3" sqref="F3"/>
    </sheetView>
  </sheetViews>
  <sheetFormatPr defaultRowHeight="13.2"/>
  <cols>
    <col min="1" max="1" width="6.21875" customWidth="1"/>
    <col min="2" max="2" width="5" customWidth="1"/>
    <col min="3" max="3" width="37.44140625" customWidth="1"/>
    <col min="4" max="4" width="15.6640625" customWidth="1"/>
    <col min="5" max="5" width="50" customWidth="1"/>
    <col min="6" max="6" width="22.77734375" customWidth="1"/>
    <col min="7" max="7" width="21.21875" customWidth="1"/>
    <col min="8" max="8" width="8.77734375" customWidth="1"/>
    <col min="9" max="9" width="6.21875" customWidth="1"/>
    <col min="10" max="10" width="12.44140625" customWidth="1"/>
    <col min="11" max="11" width="8.77734375" customWidth="1"/>
    <col min="12" max="12" width="6.21875" customWidth="1"/>
    <col min="13" max="13" width="9.33203125" customWidth="1"/>
    <col min="14" max="14" width="8.44140625" customWidth="1"/>
    <col min="15" max="15" width="15.6640625" customWidth="1"/>
    <col min="16" max="21" width="8.77734375" customWidth="1"/>
    <col min="22" max="23" width="15.6640625" customWidth="1"/>
    <col min="24" max="28" width="8.77734375" customWidth="1"/>
    <col min="29" max="29" width="15.6640625" customWidth="1"/>
    <col min="30" max="30" width="8.77734375" customWidth="1"/>
    <col min="31" max="31" width="8.44140625" customWidth="1"/>
  </cols>
  <sheetData>
    <row r="1" spans="2:31" ht="19.2">
      <c r="B1" s="12" t="s">
        <v>346</v>
      </c>
    </row>
    <row r="3" spans="2:31" ht="21" customHeight="1">
      <c r="B3" s="295" t="s">
        <v>0</v>
      </c>
      <c r="C3" s="277"/>
      <c r="D3" s="302" t="s">
        <v>348</v>
      </c>
      <c r="E3" s="303"/>
    </row>
    <row r="4" spans="2:31" ht="21" customHeight="1">
      <c r="B4" s="295" t="s">
        <v>75</v>
      </c>
      <c r="C4" s="277"/>
      <c r="D4" s="304" t="s">
        <v>84</v>
      </c>
      <c r="E4" s="271"/>
    </row>
    <row r="5" spans="2:31" ht="21" customHeight="1">
      <c r="B5" s="295" t="s">
        <v>74</v>
      </c>
      <c r="C5" s="277"/>
      <c r="D5" s="304" t="s">
        <v>82</v>
      </c>
      <c r="E5" s="271"/>
    </row>
    <row r="6" spans="2:31" ht="21" customHeight="1">
      <c r="B6" s="295" t="s">
        <v>343</v>
      </c>
      <c r="C6" s="277"/>
      <c r="D6" s="141">
        <v>165</v>
      </c>
      <c r="E6" s="142"/>
    </row>
    <row r="7" spans="2:31" ht="21" customHeight="1">
      <c r="B7" s="295" t="s">
        <v>1</v>
      </c>
      <c r="C7" s="277"/>
      <c r="D7" s="304" t="s">
        <v>83</v>
      </c>
      <c r="E7" s="271"/>
      <c r="G7" s="18" t="s">
        <v>60</v>
      </c>
    </row>
    <row r="9" spans="2:31" ht="21" customHeight="1">
      <c r="B9" s="298" t="s">
        <v>2</v>
      </c>
      <c r="C9" s="298" t="s">
        <v>3</v>
      </c>
      <c r="D9" s="298" t="s">
        <v>64</v>
      </c>
      <c r="E9" s="298" t="s">
        <v>333</v>
      </c>
      <c r="F9" s="298" t="s">
        <v>318</v>
      </c>
      <c r="G9" s="295" t="s">
        <v>8</v>
      </c>
      <c r="H9" s="305"/>
      <c r="I9" s="305"/>
      <c r="J9" s="305"/>
      <c r="K9" s="305"/>
      <c r="L9" s="305"/>
      <c r="M9" s="305"/>
      <c r="N9" s="305"/>
      <c r="O9" s="305"/>
      <c r="P9" s="305"/>
      <c r="Q9" s="305"/>
      <c r="R9" s="305"/>
      <c r="S9" s="305"/>
      <c r="T9" s="305"/>
      <c r="U9" s="305"/>
      <c r="V9" s="305"/>
      <c r="W9" s="305"/>
      <c r="X9" s="305"/>
      <c r="Y9" s="305"/>
      <c r="Z9" s="305"/>
      <c r="AA9" s="305"/>
      <c r="AB9" s="305"/>
      <c r="AC9" s="305"/>
      <c r="AD9" s="305"/>
      <c r="AE9" s="277"/>
    </row>
    <row r="10" spans="2:31" ht="21" customHeight="1">
      <c r="B10" s="299"/>
      <c r="C10" s="299"/>
      <c r="D10" s="299"/>
      <c r="E10" s="299"/>
      <c r="F10" s="299"/>
      <c r="G10" s="306" t="s">
        <v>55</v>
      </c>
      <c r="H10" s="306"/>
      <c r="I10" s="306"/>
      <c r="J10" s="306"/>
      <c r="K10" s="306"/>
      <c r="L10" s="306"/>
      <c r="M10" s="306"/>
      <c r="N10" s="306"/>
      <c r="O10" s="307" t="s">
        <v>320</v>
      </c>
      <c r="P10" s="336"/>
      <c r="Q10" s="336"/>
      <c r="R10" s="336"/>
      <c r="S10" s="336"/>
      <c r="T10" s="336"/>
      <c r="U10" s="336"/>
      <c r="V10" s="336"/>
      <c r="W10" s="336"/>
      <c r="X10" s="336"/>
      <c r="Y10" s="336"/>
      <c r="Z10" s="336"/>
      <c r="AA10" s="336"/>
      <c r="AB10" s="308"/>
      <c r="AC10" s="307" t="s">
        <v>332</v>
      </c>
      <c r="AD10" s="308"/>
      <c r="AE10" s="298" t="s">
        <v>11</v>
      </c>
    </row>
    <row r="11" spans="2:31" ht="21" customHeight="1">
      <c r="B11" s="299"/>
      <c r="C11" s="299"/>
      <c r="D11" s="299"/>
      <c r="E11" s="299"/>
      <c r="F11" s="299"/>
      <c r="G11" s="6"/>
      <c r="H11" s="6"/>
      <c r="I11" s="296" t="s">
        <v>6</v>
      </c>
      <c r="J11" s="296"/>
      <c r="K11" s="296"/>
      <c r="L11" s="296" t="s">
        <v>7</v>
      </c>
      <c r="M11" s="296"/>
      <c r="N11" s="295"/>
      <c r="O11" s="307" t="s">
        <v>57</v>
      </c>
      <c r="P11" s="336"/>
      <c r="Q11" s="336"/>
      <c r="R11" s="336"/>
      <c r="S11" s="336"/>
      <c r="T11" s="336"/>
      <c r="U11" s="308"/>
      <c r="V11" s="307" t="s">
        <v>59</v>
      </c>
      <c r="W11" s="336"/>
      <c r="X11" s="336"/>
      <c r="Y11" s="336"/>
      <c r="Z11" s="336"/>
      <c r="AA11" s="336"/>
      <c r="AB11" s="308"/>
      <c r="AC11" s="309"/>
      <c r="AD11" s="310"/>
      <c r="AE11" s="299"/>
    </row>
    <row r="12" spans="2:31" ht="21" customHeight="1">
      <c r="B12" s="299"/>
      <c r="C12" s="299"/>
      <c r="D12" s="299"/>
      <c r="E12" s="299"/>
      <c r="F12" s="299"/>
      <c r="G12" s="6"/>
      <c r="H12" s="6"/>
      <c r="I12" s="2" t="s">
        <v>5</v>
      </c>
      <c r="J12" s="301" t="s">
        <v>85</v>
      </c>
      <c r="K12" s="301"/>
      <c r="L12" s="2" t="s">
        <v>5</v>
      </c>
      <c r="M12" s="301" t="s">
        <v>86</v>
      </c>
      <c r="N12" s="301"/>
      <c r="O12" s="311"/>
      <c r="P12" s="337"/>
      <c r="Q12" s="337"/>
      <c r="R12" s="337"/>
      <c r="S12" s="337"/>
      <c r="T12" s="337"/>
      <c r="U12" s="312"/>
      <c r="V12" s="311"/>
      <c r="W12" s="337"/>
      <c r="X12" s="337"/>
      <c r="Y12" s="337"/>
      <c r="Z12" s="337"/>
      <c r="AA12" s="337"/>
      <c r="AB12" s="312"/>
      <c r="AC12" s="311"/>
      <c r="AD12" s="312"/>
      <c r="AE12" s="299"/>
    </row>
    <row r="13" spans="2:31" ht="51" customHeight="1">
      <c r="B13" s="300"/>
      <c r="C13" s="300"/>
      <c r="D13" s="300"/>
      <c r="E13" s="300"/>
      <c r="F13" s="300"/>
      <c r="G13" s="48" t="s">
        <v>4</v>
      </c>
      <c r="H13" s="17" t="s">
        <v>34</v>
      </c>
      <c r="I13" s="296" t="s">
        <v>4</v>
      </c>
      <c r="J13" s="296"/>
      <c r="K13" s="7" t="s">
        <v>34</v>
      </c>
      <c r="L13" s="296" t="s">
        <v>4</v>
      </c>
      <c r="M13" s="296"/>
      <c r="N13" s="7" t="s">
        <v>34</v>
      </c>
      <c r="O13" s="2" t="s">
        <v>4</v>
      </c>
      <c r="P13" s="17" t="s">
        <v>34</v>
      </c>
      <c r="Q13" s="17" t="s">
        <v>53</v>
      </c>
      <c r="R13" s="17" t="s">
        <v>325</v>
      </c>
      <c r="S13" s="17" t="s">
        <v>326</v>
      </c>
      <c r="T13" s="17" t="s">
        <v>54</v>
      </c>
      <c r="U13" s="17" t="s">
        <v>324</v>
      </c>
      <c r="V13" s="295" t="s">
        <v>4</v>
      </c>
      <c r="W13" s="277"/>
      <c r="X13" s="7" t="s">
        <v>34</v>
      </c>
      <c r="Y13" s="17" t="s">
        <v>325</v>
      </c>
      <c r="Z13" s="17" t="s">
        <v>326</v>
      </c>
      <c r="AA13" s="17" t="s">
        <v>54</v>
      </c>
      <c r="AB13" s="17" t="s">
        <v>324</v>
      </c>
      <c r="AC13" s="2" t="s">
        <v>4</v>
      </c>
      <c r="AD13" s="7" t="s">
        <v>34</v>
      </c>
      <c r="AE13" s="300"/>
    </row>
    <row r="14" spans="2:31" ht="27" customHeight="1">
      <c r="B14" s="2">
        <v>1</v>
      </c>
      <c r="C14" s="156" t="s">
        <v>62</v>
      </c>
      <c r="D14" s="156" t="s">
        <v>38</v>
      </c>
      <c r="E14" s="148" t="s">
        <v>76</v>
      </c>
      <c r="F14" s="157" t="s">
        <v>87</v>
      </c>
      <c r="G14" s="158" t="s">
        <v>32</v>
      </c>
      <c r="H14" s="159">
        <v>8</v>
      </c>
      <c r="I14" s="334" t="s">
        <v>33</v>
      </c>
      <c r="J14" s="335"/>
      <c r="K14" s="150">
        <v>8</v>
      </c>
      <c r="L14" s="334"/>
      <c r="M14" s="335"/>
      <c r="N14" s="150"/>
      <c r="O14" s="147"/>
      <c r="P14" s="147"/>
      <c r="Q14" s="147"/>
      <c r="R14" s="13" t="str">
        <f>IF(O14="スギ",P14*Q14/100," ")</f>
        <v xml:space="preserve"> </v>
      </c>
      <c r="S14" s="13" t="str">
        <f>IF(O14="ヒノキ",P14*Q14/100," ")</f>
        <v xml:space="preserve"> </v>
      </c>
      <c r="T14" s="43" t="str">
        <f t="shared" ref="T14:T53" si="0">IF(P14*Q14/100=0,"",P14*Q14/100)</f>
        <v/>
      </c>
      <c r="U14" s="13" t="str">
        <f>IF(P14-P14*Q14/100=0,"",P14-P14*Q14/100)</f>
        <v/>
      </c>
      <c r="V14" s="147"/>
      <c r="W14" s="147"/>
      <c r="X14" s="147"/>
      <c r="Y14" s="13" t="str">
        <f>IF(OR(V14="スギ",W14="スギ"),IF(C14="製材区分（製材・集成材・CLT等）",X14*'3＿各種係数値'!$F$13/100,X14*'3＿各種係数値'!$F$15/100)," ")</f>
        <v xml:space="preserve"> </v>
      </c>
      <c r="Z14" s="13" t="str">
        <f>IF(OR(V14="ヒノキ",W14="ヒノキ"),IF(C14="製材区分（製材・集成材・CLT等）",X14*'3＿各種係数値'!$F$14/100,X14*'3＿各種係数値'!$F$16/100)," ")</f>
        <v xml:space="preserve"> </v>
      </c>
      <c r="AA14" s="13" t="str">
        <f>IF(IF(D14="集成材",X14*'3＿各種係数値'!$F$9/100,0)+IF(D14="合板",X14*'3＿各種係数値'!$F$10/100,0)+IF(D14="CLT",X14*'3＿各種係数値'!$F$11/100,0)+IF(D14="LVL",X14*'3＿各種係数値'!$F$12/100,0)=0," ",IF(D14="集成材",X14*'3＿各種係数値'!$F$9/100,0)+IF(D14="合板",X14*'3＿各種係数値'!$F$10/100,0)+IF(D14="CLT",X14*'3＿各種係数値'!$F$11/100,0)+IF(D14="LVL",X14*'3＿各種係数値'!$F$12/100,0))</f>
        <v xml:space="preserve"> </v>
      </c>
      <c r="AB14" s="13" t="str">
        <f>IFERROR(X14-AA14," ")</f>
        <v xml:space="preserve"> </v>
      </c>
      <c r="AC14" s="153"/>
      <c r="AD14" s="154"/>
      <c r="AE14" s="13">
        <f>IF(H14+P14+X14+AD14=0," ",H14+P14+X14+AD14)</f>
        <v>8</v>
      </c>
    </row>
    <row r="15" spans="2:31" ht="27" customHeight="1" thickBot="1">
      <c r="B15" s="5">
        <f>B14+1</f>
        <v>2</v>
      </c>
      <c r="C15" s="156" t="s">
        <v>37</v>
      </c>
      <c r="D15" s="160" t="s">
        <v>38</v>
      </c>
      <c r="E15" s="161" t="s">
        <v>327</v>
      </c>
      <c r="F15" s="162" t="s">
        <v>87</v>
      </c>
      <c r="G15" s="163" t="s">
        <v>61</v>
      </c>
      <c r="H15" s="164">
        <v>2</v>
      </c>
      <c r="I15" s="270"/>
      <c r="J15" s="271"/>
      <c r="K15" s="165"/>
      <c r="L15" s="270" t="s">
        <v>61</v>
      </c>
      <c r="M15" s="271"/>
      <c r="N15" s="165">
        <v>2</v>
      </c>
      <c r="O15" s="147"/>
      <c r="P15" s="147"/>
      <c r="Q15" s="147"/>
      <c r="R15" s="13" t="str">
        <f>IF(O15="スギ",P15*Q15/100," ")</f>
        <v xml:space="preserve"> </v>
      </c>
      <c r="S15" s="13" t="str">
        <f>IF(O15="ヒノキ",P15*Q15/100," ")</f>
        <v xml:space="preserve"> </v>
      </c>
      <c r="T15" s="43" t="str">
        <f t="shared" ref="T15" si="1">IF(P15*Q15/100=0,"",P15*Q15/100)</f>
        <v/>
      </c>
      <c r="U15" s="13" t="str">
        <f>IF(P15-P15*Q15/100=0,"",P15-P15*Q15/100)</f>
        <v/>
      </c>
      <c r="V15" s="147"/>
      <c r="W15" s="147"/>
      <c r="X15" s="147"/>
      <c r="Y15" s="13" t="str">
        <f>IF(OR(V15="スギ",W15="スギ"),IF(C15="製材区分（製材・集成材・CLT等）",X15*'3＿各種係数値'!$F$13/100,X15*'3＿各種係数値'!$F$15/100)," ")</f>
        <v xml:space="preserve"> </v>
      </c>
      <c r="Z15" s="13" t="str">
        <f>IF(OR(V15="ヒノキ",W15="ヒノキ"),IF(C15="製材区分（製材・集成材・CLT等）",X15*'3＿各種係数値'!$F$14/100,X15*'3＿各種係数値'!$F$16/100)," ")</f>
        <v xml:space="preserve"> </v>
      </c>
      <c r="AA15" s="13" t="str">
        <f>IF(IF(D15="集成材",X15*'3＿各種係数値'!$F$9/100,0)+IF(D15="合板",X15*'3＿各種係数値'!$F$10/100,0)+IF(D15="CLT",X15*'3＿各種係数値'!$F$11/100,0)+IF(D15="LVL",X15*'3＿各種係数値'!$F$12/100,0)=0," ",IF(D15="集成材",X15*'3＿各種係数値'!$F$9/100,0)+IF(D15="合板",X15*'3＿各種係数値'!$F$10/100,0)+IF(D15="CLT",X15*'3＿各種係数値'!$F$11/100,0)+IF(D15="LVL",X15*'3＿各種係数値'!$F$12/100,0))</f>
        <v xml:space="preserve"> </v>
      </c>
      <c r="AB15" s="13" t="str">
        <f>IFERROR(X15-AA15," ")</f>
        <v xml:space="preserve"> </v>
      </c>
      <c r="AC15" s="153"/>
      <c r="AD15" s="154"/>
      <c r="AE15" s="13">
        <f>IF(H15+P15+X15+AD15=0," ",H15+P15+X15+AD15)</f>
        <v>2</v>
      </c>
    </row>
    <row r="16" spans="2:31" ht="27" customHeight="1" thickTop="1">
      <c r="B16" s="5">
        <f>B15+1</f>
        <v>3</v>
      </c>
      <c r="C16" s="166" t="s">
        <v>37</v>
      </c>
      <c r="D16" s="167" t="s">
        <v>39</v>
      </c>
      <c r="E16" s="168" t="s">
        <v>80</v>
      </c>
      <c r="F16" s="169" t="s">
        <v>87</v>
      </c>
      <c r="G16" s="170" t="s">
        <v>61</v>
      </c>
      <c r="H16" s="171">
        <v>1</v>
      </c>
      <c r="I16" s="328"/>
      <c r="J16" s="329"/>
      <c r="K16" s="172"/>
      <c r="L16" s="328" t="s">
        <v>61</v>
      </c>
      <c r="M16" s="329"/>
      <c r="N16" s="173">
        <v>1</v>
      </c>
      <c r="O16" s="147"/>
      <c r="P16" s="147"/>
      <c r="Q16" s="147"/>
      <c r="R16" s="13" t="str">
        <f t="shared" ref="R16:R53" si="2">IF(O16="スギ",P16*Q16/100," ")</f>
        <v xml:space="preserve"> </v>
      </c>
      <c r="S16" s="13" t="str">
        <f t="shared" ref="S16:S53" si="3">IF(O16="ヒノキ",P16*Q16/100," ")</f>
        <v xml:space="preserve"> </v>
      </c>
      <c r="T16" s="13" t="str">
        <f t="shared" si="0"/>
        <v/>
      </c>
      <c r="U16" s="13" t="str">
        <f t="shared" ref="U16:U18" si="4">IF(P16-P16*Q16/100=0,"",P16-P16*Q16/100)</f>
        <v/>
      </c>
      <c r="V16" s="147"/>
      <c r="W16" s="147"/>
      <c r="X16" s="147"/>
      <c r="Y16" s="13" t="str">
        <f>IF(OR(V16="スギ",W16="スギ"),IF(C16="製材区分（製材・集成材・CLT等）",X16*'3＿各種係数値'!$F$13/100,X16*'3＿各種係数値'!$F$15/100)," ")</f>
        <v xml:space="preserve"> </v>
      </c>
      <c r="Z16" s="13" t="str">
        <f>IF(OR(V16="ヒノキ",W16="ヒノキ"),IF(C16="製材区分（製材・集成材・CLT等）",X16*'3＿各種係数値'!$F$14/100,X16*'3＿各種係数値'!$F$16/100)," ")</f>
        <v xml:space="preserve"> </v>
      </c>
      <c r="AA16" s="13" t="str">
        <f>IF(IF(D16="集成材",X16*'3＿各種係数値'!$F$9/100,0)+IF(D16="合板",X16*'3＿各種係数値'!$F$10/100,0)+IF(D16="CLT",X16*'3＿各種係数値'!$F$11/100,0)+IF(D16="LVL",X16*'3＿各種係数値'!$F$12/100,0)=0," ",IF(D16="集成材",X16*'3＿各種係数値'!$F$9/100,0)+IF(D16="合板",X16*'3＿各種係数値'!$F$10/100,0)+IF(D16="CLT",X16*'3＿各種係数値'!$F$11/100,0)+IF(D16="LVL",X16*'3＿各種係数値'!$F$12/100,0))</f>
        <v xml:space="preserve"> </v>
      </c>
      <c r="AB16" s="13" t="str">
        <f t="shared" ref="AB16:AB21" si="5">IFERROR(X16-AA16," ")</f>
        <v xml:space="preserve"> </v>
      </c>
      <c r="AC16" s="153"/>
      <c r="AD16" s="154"/>
      <c r="AE16" s="13">
        <f t="shared" ref="AE16:AE53" si="6">IF(H16+P16+X16+AD16=0," ",H16+P16+X16+AD16)</f>
        <v>1</v>
      </c>
    </row>
    <row r="17" spans="2:31" ht="27" customHeight="1" thickBot="1">
      <c r="B17" s="5">
        <f t="shared" ref="B17:B18" si="7">B16+1</f>
        <v>4</v>
      </c>
      <c r="C17" s="166" t="s">
        <v>37</v>
      </c>
      <c r="D17" s="167" t="s">
        <v>39</v>
      </c>
      <c r="E17" s="174" t="s">
        <v>81</v>
      </c>
      <c r="F17" s="162" t="s">
        <v>87</v>
      </c>
      <c r="G17" s="163" t="s">
        <v>32</v>
      </c>
      <c r="H17" s="164">
        <v>2</v>
      </c>
      <c r="I17" s="332" t="s">
        <v>32</v>
      </c>
      <c r="J17" s="333"/>
      <c r="K17" s="165">
        <v>2</v>
      </c>
      <c r="L17" s="175"/>
      <c r="M17" s="176"/>
      <c r="N17" s="177"/>
      <c r="O17" s="147"/>
      <c r="P17" s="147"/>
      <c r="Q17" s="147"/>
      <c r="R17" s="13" t="str">
        <f t="shared" si="2"/>
        <v xml:space="preserve"> </v>
      </c>
      <c r="S17" s="13" t="str">
        <f t="shared" si="3"/>
        <v xml:space="preserve"> </v>
      </c>
      <c r="T17" s="13"/>
      <c r="U17" s="13" t="str">
        <f t="shared" si="4"/>
        <v/>
      </c>
      <c r="V17" s="147"/>
      <c r="W17" s="147"/>
      <c r="X17" s="147"/>
      <c r="Y17" s="13" t="str">
        <f>IF(OR(V17="スギ",W17="スギ"),IF(C17="製材区分（製材・集成材・CLT等）",X17*'3＿各種係数値'!$F$13/100,X17*'3＿各種係数値'!$F$15/100)," ")</f>
        <v xml:space="preserve"> </v>
      </c>
      <c r="Z17" s="13" t="str">
        <f>IF(OR(V17="ヒノキ",W17="ヒノキ"),IF(C17="製材区分（製材・集成材・CLT等）",X17*'3＿各種係数値'!$F$14/100,X17*'3＿各種係数値'!$F$16/100)," ")</f>
        <v xml:space="preserve"> </v>
      </c>
      <c r="AA17" s="13" t="str">
        <f>IF(IF(D17="集成材",X17*'3＿各種係数値'!$F$9/100,0)+IF(D17="合板",X17*'3＿各種係数値'!$F$10/100,0)+IF(D17="CLT",X17*'3＿各種係数値'!$F$11/100,0)+IF(D17="LVL",X17*'3＿各種係数値'!$F$12/100,0)=0," ",IF(D17="集成材",X17*'3＿各種係数値'!$F$9/100,0)+IF(D17="合板",X17*'3＿各種係数値'!$F$10/100,0)+IF(D17="CLT",X17*'3＿各種係数値'!$F$11/100,0)+IF(D17="LVL",X17*'3＿各種係数値'!$F$12/100,0))</f>
        <v xml:space="preserve"> </v>
      </c>
      <c r="AB17" s="13" t="str">
        <f t="shared" si="5"/>
        <v xml:space="preserve"> </v>
      </c>
      <c r="AC17" s="153"/>
      <c r="AD17" s="154"/>
      <c r="AE17" s="13">
        <f t="shared" si="6"/>
        <v>2</v>
      </c>
    </row>
    <row r="18" spans="2:31" ht="27" customHeight="1" thickTop="1" thickBot="1">
      <c r="B18" s="2">
        <f t="shared" si="7"/>
        <v>5</v>
      </c>
      <c r="C18" s="178" t="s">
        <v>37</v>
      </c>
      <c r="D18" s="178" t="s">
        <v>44</v>
      </c>
      <c r="E18" s="179" t="s">
        <v>105</v>
      </c>
      <c r="F18" s="169" t="s">
        <v>87</v>
      </c>
      <c r="G18" s="180" t="s">
        <v>32</v>
      </c>
      <c r="H18" s="181">
        <v>2</v>
      </c>
      <c r="I18" s="330" t="s">
        <v>33</v>
      </c>
      <c r="J18" s="331"/>
      <c r="K18" s="182">
        <v>2</v>
      </c>
      <c r="L18" s="330"/>
      <c r="M18" s="331"/>
      <c r="N18" s="182"/>
      <c r="O18" s="150"/>
      <c r="P18" s="150"/>
      <c r="Q18" s="150"/>
      <c r="R18" s="43" t="str">
        <f t="shared" si="2"/>
        <v xml:space="preserve"> </v>
      </c>
      <c r="S18" s="43" t="str">
        <f t="shared" si="3"/>
        <v xml:space="preserve"> </v>
      </c>
      <c r="T18" s="43" t="str">
        <f t="shared" si="0"/>
        <v/>
      </c>
      <c r="U18" s="13" t="str">
        <f t="shared" si="4"/>
        <v/>
      </c>
      <c r="V18" s="147"/>
      <c r="W18" s="147"/>
      <c r="X18" s="147"/>
      <c r="Y18" s="13" t="str">
        <f>IF(OR(V18="スギ",W18="スギ"),IF(C18="製材区分（製材・集成材・CLT等）",X18*'3＿各種係数値'!$F$13/100,X18*'3＿各種係数値'!$F$15/100)," ")</f>
        <v xml:space="preserve"> </v>
      </c>
      <c r="Z18" s="13" t="str">
        <f>IF(OR(V18="ヒノキ",W18="ヒノキ"),IF(C18="製材区分（製材・集成材・CLT等）",X18*'3＿各種係数値'!$F$14/100,X18*'3＿各種係数値'!$F$16/100)," ")</f>
        <v xml:space="preserve"> </v>
      </c>
      <c r="AA18" s="13" t="str">
        <f>IF(IF(D18="集成材",X18*'3＿各種係数値'!$F$9/100,0)+IF(D18="合板",X18*'3＿各種係数値'!$F$10/100,0)+IF(D18="CLT",X18*'3＿各種係数値'!$F$11/100,0)+IF(D18="LVL",X18*'3＿各種係数値'!$F$12/100,0)=0," ",IF(D18="集成材",X18*'3＿各種係数値'!$F$9/100,0)+IF(D18="合板",X18*'3＿各種係数値'!$F$10/100,0)+IF(D18="CLT",X18*'3＿各種係数値'!$F$11/100,0)+IF(D18="LVL",X18*'3＿各種係数値'!$F$12/100,0))</f>
        <v xml:space="preserve"> </v>
      </c>
      <c r="AB18" s="13" t="str">
        <f t="shared" si="5"/>
        <v xml:space="preserve"> </v>
      </c>
      <c r="AC18" s="153"/>
      <c r="AD18" s="154"/>
      <c r="AE18" s="13">
        <f t="shared" si="6"/>
        <v>2</v>
      </c>
    </row>
    <row r="19" spans="2:31" ht="27" customHeight="1" thickTop="1" thickBot="1">
      <c r="B19" s="2">
        <f t="shared" ref="B19:B53" si="8">B18+1</f>
        <v>6</v>
      </c>
      <c r="C19" s="166" t="s">
        <v>63</v>
      </c>
      <c r="D19" s="166" t="s">
        <v>41</v>
      </c>
      <c r="E19" s="183" t="s">
        <v>79</v>
      </c>
      <c r="F19" s="157" t="s">
        <v>321</v>
      </c>
      <c r="G19" s="184"/>
      <c r="H19" s="185"/>
      <c r="I19" s="270"/>
      <c r="J19" s="271"/>
      <c r="K19" s="147"/>
      <c r="L19" s="270"/>
      <c r="M19" s="271"/>
      <c r="N19" s="186"/>
      <c r="O19" s="187" t="s">
        <v>32</v>
      </c>
      <c r="P19" s="188">
        <v>2</v>
      </c>
      <c r="Q19" s="188">
        <f>2/3*100</f>
        <v>66.666666666666657</v>
      </c>
      <c r="R19" s="114">
        <f t="shared" si="2"/>
        <v>1.333333333333333</v>
      </c>
      <c r="S19" s="114" t="str">
        <f t="shared" si="3"/>
        <v xml:space="preserve"> </v>
      </c>
      <c r="T19" s="44">
        <f t="shared" si="0"/>
        <v>1.333333333333333</v>
      </c>
      <c r="U19" s="13">
        <f>IF(P19-P19*Q19/100=0,"",P19-P19*Q19/100)</f>
        <v>0.66666666666666696</v>
      </c>
      <c r="V19" s="150"/>
      <c r="W19" s="150"/>
      <c r="X19" s="150"/>
      <c r="Y19" s="13" t="str">
        <f>IF(OR(V19="スギ",W19="スギ"),IF(C19="製材区分（製材・集成材・CLT等）",X19*'3＿各種係数値'!$F$13/100,X19*'3＿各種係数値'!$F$15/100)," ")</f>
        <v xml:space="preserve"> </v>
      </c>
      <c r="Z19" s="13" t="str">
        <f>IF(OR(V19="ヒノキ",W19="ヒノキ"),IF(C19="製材区分（製材・集成材・CLT等）",X19*'3＿各種係数値'!$F$14/100,X19*'3＿各種係数値'!$F$16/100)," ")</f>
        <v xml:space="preserve"> </v>
      </c>
      <c r="AA19" s="13" t="str">
        <f>IF(IF(D19="集成材",X19*'3＿各種係数値'!$F$9/100,0)+IF(D19="合板",X19*'3＿各種係数値'!$F$10/100,0)+IF(D19="CLT",X19*'3＿各種係数値'!$F$11/100,0)+IF(D19="LVL",X19*'3＿各種係数値'!$F$12/100,0)=0," ",IF(D19="集成材",X19*'3＿各種係数値'!$F$9/100,0)+IF(D19="合板",X19*'3＿各種係数値'!$F$10/100,0)+IF(D19="CLT",X19*'3＿各種係数値'!$F$11/100,0)+IF(D19="LVL",X19*'3＿各種係数値'!$F$12/100,0))</f>
        <v xml:space="preserve"> </v>
      </c>
      <c r="AB19" s="13" t="str">
        <f t="shared" si="5"/>
        <v xml:space="preserve"> </v>
      </c>
      <c r="AC19" s="153"/>
      <c r="AD19" s="154"/>
      <c r="AE19" s="13">
        <f t="shared" si="6"/>
        <v>2</v>
      </c>
    </row>
    <row r="20" spans="2:31" ht="27" customHeight="1" thickTop="1">
      <c r="B20" s="2">
        <f t="shared" si="8"/>
        <v>7</v>
      </c>
      <c r="C20" s="166" t="s">
        <v>37</v>
      </c>
      <c r="D20" s="166" t="s">
        <v>39</v>
      </c>
      <c r="E20" s="183" t="s">
        <v>78</v>
      </c>
      <c r="F20" s="145" t="s">
        <v>322</v>
      </c>
      <c r="G20" s="184"/>
      <c r="H20" s="185"/>
      <c r="I20" s="270"/>
      <c r="J20" s="271"/>
      <c r="K20" s="147"/>
      <c r="L20" s="270"/>
      <c r="M20" s="271"/>
      <c r="N20" s="147"/>
      <c r="O20" s="182"/>
      <c r="P20" s="182"/>
      <c r="Q20" s="182"/>
      <c r="R20" s="113" t="str">
        <f t="shared" si="2"/>
        <v xml:space="preserve"> </v>
      </c>
      <c r="S20" s="113" t="str">
        <f t="shared" si="3"/>
        <v xml:space="preserve"> </v>
      </c>
      <c r="T20" s="45" t="str">
        <f t="shared" si="0"/>
        <v/>
      </c>
      <c r="U20" s="13" t="str">
        <f t="shared" ref="U20:U53" si="9">IF(P20-P20*Q20/100=0,"",P20-P20*Q20/100)</f>
        <v/>
      </c>
      <c r="V20" s="196" t="s">
        <v>52</v>
      </c>
      <c r="W20" s="172"/>
      <c r="X20" s="173">
        <v>2</v>
      </c>
      <c r="Y20" s="13" t="str">
        <f>IF(OR(V20="スギ",W20="スギ"),IF(C20="製材区分（製材・集成材・CLT等）",X20*'3＿各種係数値'!$F$13/100,X20*'3＿各種係数値'!$F$15/100)," ")</f>
        <v xml:space="preserve"> </v>
      </c>
      <c r="Z20" s="13" t="str">
        <f>IF(OR(V20="ヒノキ",W20="ヒノキ"),IF(C20="製材区分（製材・集成材・CLT等）",X20*'3＿各種係数値'!$F$14/100,X20*'3＿各種係数値'!$F$16/100)," ")</f>
        <v xml:space="preserve"> </v>
      </c>
      <c r="AA20" s="13">
        <f>IF(IF(D20="集成材",X20*'3＿各種係数値'!$F$9/100,0)+IF(D20="合板",X20*'3＿各種係数値'!$F$10/100,0)+IF(D20="CLT",X20*'3＿各種係数値'!$F$11/100,0)+IF(D20="LVL",X20*'3＿各種係数値'!$F$12/100,0)=0," ",IF(D20="集成材",X20*'3＿各種係数値'!$F$9/100,0)+IF(D20="合板",X20*'3＿各種係数値'!$F$10/100,0)+IF(D20="CLT",X20*'3＿各種係数値'!$F$11/100,0)+IF(D20="LVL",X20*'3＿各種係数値'!$F$12/100,0))</f>
        <v>0.9</v>
      </c>
      <c r="AB20" s="13">
        <f t="shared" si="5"/>
        <v>1.1000000000000001</v>
      </c>
      <c r="AC20" s="153"/>
      <c r="AD20" s="154"/>
      <c r="AE20" s="13">
        <f t="shared" si="6"/>
        <v>2</v>
      </c>
    </row>
    <row r="21" spans="2:31" ht="27" customHeight="1" thickBot="1">
      <c r="B21" s="2">
        <f t="shared" si="8"/>
        <v>8</v>
      </c>
      <c r="C21" s="166" t="s">
        <v>323</v>
      </c>
      <c r="D21" s="166" t="s">
        <v>45</v>
      </c>
      <c r="E21" s="148" t="s">
        <v>77</v>
      </c>
      <c r="F21" s="189" t="s">
        <v>322</v>
      </c>
      <c r="G21" s="190"/>
      <c r="H21" s="185"/>
      <c r="I21" s="270"/>
      <c r="J21" s="271"/>
      <c r="K21" s="147"/>
      <c r="L21" s="270"/>
      <c r="M21" s="271"/>
      <c r="N21" s="147"/>
      <c r="O21" s="147"/>
      <c r="P21" s="147"/>
      <c r="Q21" s="147"/>
      <c r="R21" s="13" t="str">
        <f t="shared" si="2"/>
        <v xml:space="preserve"> </v>
      </c>
      <c r="S21" s="13" t="str">
        <f t="shared" si="3"/>
        <v xml:space="preserve"> </v>
      </c>
      <c r="T21" s="46" t="str">
        <f t="shared" si="0"/>
        <v/>
      </c>
      <c r="U21" s="13" t="str">
        <f t="shared" si="9"/>
        <v/>
      </c>
      <c r="V21" s="197" t="s">
        <v>32</v>
      </c>
      <c r="W21" s="165" t="s">
        <v>61</v>
      </c>
      <c r="X21" s="177">
        <v>5</v>
      </c>
      <c r="Y21" s="13">
        <f>IF(OR(V21="スギ",W21="スギ"),IF(C21="製材区分（製材・集成材・CLT等）",X21*'3＿各種係数値'!$F$13/100,X21*'3＿各種係数値'!$F$15/100)," ")</f>
        <v>2.95</v>
      </c>
      <c r="Z21" s="13">
        <f>IF(OR(V21="ヒノキ",W21="ヒノキ"),IF(C21="製材区分（製材・集成材・CLT等）",X21*'3＿各種係数値'!$F$14/100,X21*'3＿各種係数値'!$F$16/100)," ")</f>
        <v>0.65</v>
      </c>
      <c r="AA21" s="13">
        <f>IF(IF(D21="集成材",X21*'3＿各種係数値'!$F$9/100,0)+IF(D21="合板",X21*'3＿各種係数値'!$F$10/100,0)+IF(D21="CLT",X21*'3＿各種係数値'!$F$11/100,0)+IF(D21="LVL",X21*'3＿各種係数値'!$F$12/100,0)=0," ",IF(D21="集成材",X21*'3＿各種係数値'!$F$9/100,0)+IF(D21="合板",X21*'3＿各種係数値'!$F$10/100,0)+IF(D21="CLT",X21*'3＿各種係数値'!$F$11/100,0)+IF(D21="LVL",X21*'3＿各種係数値'!$F$12/100,0))</f>
        <v>4.75</v>
      </c>
      <c r="AB21" s="13">
        <f t="shared" si="5"/>
        <v>0.25</v>
      </c>
      <c r="AC21" s="153"/>
      <c r="AD21" s="154"/>
      <c r="AE21" s="13">
        <f t="shared" si="6"/>
        <v>5</v>
      </c>
    </row>
    <row r="22" spans="2:31" ht="27" customHeight="1" thickTop="1">
      <c r="B22" s="2">
        <f t="shared" si="8"/>
        <v>9</v>
      </c>
      <c r="C22" s="156" t="s">
        <v>37</v>
      </c>
      <c r="D22" s="166" t="s">
        <v>38</v>
      </c>
      <c r="E22" s="191" t="s">
        <v>328</v>
      </c>
      <c r="F22" s="192" t="s">
        <v>87</v>
      </c>
      <c r="G22" s="190" t="s">
        <v>32</v>
      </c>
      <c r="H22" s="185">
        <v>2</v>
      </c>
      <c r="I22" s="270" t="s">
        <v>32</v>
      </c>
      <c r="J22" s="271"/>
      <c r="K22" s="147">
        <v>2</v>
      </c>
      <c r="L22" s="270"/>
      <c r="M22" s="271"/>
      <c r="N22" s="147"/>
      <c r="O22" s="147"/>
      <c r="P22" s="147"/>
      <c r="Q22" s="147"/>
      <c r="R22" s="13" t="str">
        <f t="shared" si="2"/>
        <v xml:space="preserve"> </v>
      </c>
      <c r="S22" s="13" t="str">
        <f t="shared" si="3"/>
        <v xml:space="preserve"> </v>
      </c>
      <c r="T22" s="13" t="str">
        <f t="shared" si="0"/>
        <v/>
      </c>
      <c r="U22" s="13" t="str">
        <f t="shared" si="9"/>
        <v/>
      </c>
      <c r="V22" s="182"/>
      <c r="W22" s="182"/>
      <c r="X22" s="182"/>
      <c r="Y22" s="13" t="str">
        <f>IF(OR(V22="スギ",W22="スギ"),IF(C22="製材区分（製材・集成材・CLT等）",X22*'3＿各種係数値'!$F$13/100,X22*'3＿各種係数値'!$F$15/100)," ")</f>
        <v xml:space="preserve"> </v>
      </c>
      <c r="Z22" s="13" t="str">
        <f>IF(OR(V22="ヒノキ",W22="ヒノキ"),IF(C22="製材区分（製材・集成材・CLT等）",X22*'3＿各種係数値'!$F$14/100,X22*'3＿各種係数値'!$F$16/100)," ")</f>
        <v xml:space="preserve"> </v>
      </c>
      <c r="AA22" s="13" t="str">
        <f>IF(IF(D22="集成材",X22*'3＿各種係数値'!$F$9/100,0)+IF(D22="合板",X22*'3＿各種係数値'!$F$10/100,0)+IF(D22="CLT",X22*'3＿各種係数値'!$F$11/100,0)+IF(D22="LVL",X22*'3＿各種係数値'!$F$12/100,0)=0," ",IF(D22="集成材",X22*'3＿各種係数値'!$F$9/100,0)+IF(D22="合板",X22*'3＿各種係数値'!$F$10/100,0)+IF(D22="CLT",X22*'3＿各種係数値'!$F$11/100,0)+IF(D22="LVL",X22*'3＿各種係数値'!$F$12/100,0))</f>
        <v xml:space="preserve"> </v>
      </c>
      <c r="AB22" s="13" t="str">
        <f t="shared" ref="AB22:AB53" si="10">IFERROR(X22-AA22," ")</f>
        <v xml:space="preserve"> </v>
      </c>
      <c r="AC22" s="153"/>
      <c r="AD22" s="154"/>
      <c r="AE22" s="13">
        <f t="shared" si="6"/>
        <v>2</v>
      </c>
    </row>
    <row r="23" spans="2:31" ht="27" customHeight="1" thickBot="1">
      <c r="B23" s="2">
        <f t="shared" si="8"/>
        <v>10</v>
      </c>
      <c r="C23" s="156" t="s">
        <v>37</v>
      </c>
      <c r="D23" s="166" t="s">
        <v>38</v>
      </c>
      <c r="E23" s="193" t="s">
        <v>329</v>
      </c>
      <c r="F23" s="192" t="s">
        <v>87</v>
      </c>
      <c r="G23" s="190" t="s">
        <v>32</v>
      </c>
      <c r="H23" s="185">
        <v>1</v>
      </c>
      <c r="I23" s="270" t="s">
        <v>32</v>
      </c>
      <c r="J23" s="271"/>
      <c r="K23" s="147">
        <v>1</v>
      </c>
      <c r="L23" s="270"/>
      <c r="M23" s="271"/>
      <c r="N23" s="147"/>
      <c r="O23" s="147"/>
      <c r="P23" s="147"/>
      <c r="Q23" s="147"/>
      <c r="R23" s="13" t="str">
        <f t="shared" si="2"/>
        <v xml:space="preserve"> </v>
      </c>
      <c r="S23" s="13" t="str">
        <f t="shared" si="3"/>
        <v xml:space="preserve"> </v>
      </c>
      <c r="T23" s="13" t="str">
        <f t="shared" si="0"/>
        <v/>
      </c>
      <c r="U23" s="13" t="str">
        <f t="shared" si="9"/>
        <v/>
      </c>
      <c r="V23" s="147"/>
      <c r="W23" s="147"/>
      <c r="X23" s="147"/>
      <c r="Y23" s="13" t="str">
        <f>IF(OR(V23="スギ",W23="スギ"),IF(C23="製材区分（製材・集成材・CLT等）",X23*'3＿各種係数値'!$F$13/100,X23*'3＿各種係数値'!$F$15/100)," ")</f>
        <v xml:space="preserve"> </v>
      </c>
      <c r="Z23" s="13" t="str">
        <f>IF(OR(V23="ヒノキ",W23="ヒノキ"),IF(C23="製材区分（製材・集成材・CLT等）",X23*'3＿各種係数値'!$F$14/100,X23*'3＿各種係数値'!$F$16/100)," ")</f>
        <v xml:space="preserve"> </v>
      </c>
      <c r="AA23" s="13" t="str">
        <f>IF(IF(D23="集成材",X23*'3＿各種係数値'!$F$9/100,0)+IF(D23="合板",X23*'3＿各種係数値'!$F$10/100,0)+IF(D23="CLT",X23*'3＿各種係数値'!$F$11/100,0)+IF(D23="LVL",X23*'3＿各種係数値'!$F$12/100,0)=0," ",IF(D23="集成材",X23*'3＿各種係数値'!$F$9/100,0)+IF(D23="合板",X23*'3＿各種係数値'!$F$10/100,0)+IF(D23="CLT",X23*'3＿各種係数値'!$F$11/100,0)+IF(D23="LVL",X23*'3＿各種係数値'!$F$12/100,0))</f>
        <v xml:space="preserve"> </v>
      </c>
      <c r="AB23" s="13" t="str">
        <f t="shared" si="10"/>
        <v xml:space="preserve"> </v>
      </c>
      <c r="AC23" s="153"/>
      <c r="AD23" s="154"/>
      <c r="AE23" s="13">
        <f t="shared" si="6"/>
        <v>1</v>
      </c>
    </row>
    <row r="24" spans="2:31" ht="27" customHeight="1" thickTop="1">
      <c r="B24" s="2">
        <f t="shared" si="8"/>
        <v>11</v>
      </c>
      <c r="C24" s="166" t="s">
        <v>37</v>
      </c>
      <c r="D24" s="166" t="s">
        <v>38</v>
      </c>
      <c r="E24" s="191" t="s">
        <v>344</v>
      </c>
      <c r="F24" s="192" t="s">
        <v>87</v>
      </c>
      <c r="G24" s="190" t="s">
        <v>32</v>
      </c>
      <c r="H24" s="185">
        <v>15</v>
      </c>
      <c r="I24" s="270" t="s">
        <v>32</v>
      </c>
      <c r="J24" s="271"/>
      <c r="K24" s="147">
        <v>15</v>
      </c>
      <c r="L24" s="270"/>
      <c r="M24" s="271"/>
      <c r="N24" s="147"/>
      <c r="O24" s="147"/>
      <c r="P24" s="147"/>
      <c r="Q24" s="147"/>
      <c r="R24" s="13" t="str">
        <f t="shared" si="2"/>
        <v xml:space="preserve"> </v>
      </c>
      <c r="S24" s="13" t="str">
        <f t="shared" si="3"/>
        <v xml:space="preserve"> </v>
      </c>
      <c r="T24" s="13" t="str">
        <f t="shared" si="0"/>
        <v/>
      </c>
      <c r="U24" s="13" t="str">
        <f t="shared" si="9"/>
        <v/>
      </c>
      <c r="V24" s="147"/>
      <c r="W24" s="147"/>
      <c r="X24" s="147"/>
      <c r="Y24" s="13" t="str">
        <f>IF(OR(V24="スギ",W24="スギ"),IF(C24="製材区分（製材・集成材・CLT等）",X24*'3＿各種係数値'!$F$13/100,X24*'3＿各種係数値'!$F$15/100)," ")</f>
        <v xml:space="preserve"> </v>
      </c>
      <c r="Z24" s="13" t="str">
        <f>IF(OR(V24="ヒノキ",W24="ヒノキ"),IF(C24="製材区分（製材・集成材・CLT等）",X24*'3＿各種係数値'!$F$14/100,X24*'3＿各種係数値'!$F$16/100)," ")</f>
        <v xml:space="preserve"> </v>
      </c>
      <c r="AA24" s="13" t="str">
        <f>IF(IF(D24="集成材",X24*'3＿各種係数値'!$F$9/100,0)+IF(D24="合板",X24*'3＿各種係数値'!$F$10/100,0)+IF(D24="CLT",X24*'3＿各種係数値'!$F$11/100,0)+IF(D24="LVL",X24*'3＿各種係数値'!$F$12/100,0)=0," ",IF(D24="集成材",X24*'3＿各種係数値'!$F$9/100,0)+IF(D24="合板",X24*'3＿各種係数値'!$F$10/100,0)+IF(D24="CLT",X24*'3＿各種係数値'!$F$11/100,0)+IF(D24="LVL",X24*'3＿各種係数値'!$F$12/100,0))</f>
        <v xml:space="preserve"> </v>
      </c>
      <c r="AB24" s="13" t="str">
        <f t="shared" si="10"/>
        <v xml:space="preserve"> </v>
      </c>
      <c r="AC24" s="153"/>
      <c r="AD24" s="154"/>
      <c r="AE24" s="13">
        <f t="shared" si="6"/>
        <v>15</v>
      </c>
    </row>
    <row r="25" spans="2:31" ht="27" customHeight="1" thickBot="1">
      <c r="B25" s="2">
        <f t="shared" si="8"/>
        <v>12</v>
      </c>
      <c r="C25" s="166" t="s">
        <v>37</v>
      </c>
      <c r="D25" s="166" t="s">
        <v>38</v>
      </c>
      <c r="E25" s="193" t="s">
        <v>344</v>
      </c>
      <c r="F25" s="157" t="s">
        <v>87</v>
      </c>
      <c r="G25" s="190" t="s">
        <v>61</v>
      </c>
      <c r="H25" s="185">
        <v>3</v>
      </c>
      <c r="I25" s="270"/>
      <c r="J25" s="271"/>
      <c r="K25" s="147"/>
      <c r="L25" s="270" t="s">
        <v>61</v>
      </c>
      <c r="M25" s="271"/>
      <c r="N25" s="147">
        <v>3</v>
      </c>
      <c r="O25" s="147"/>
      <c r="P25" s="147"/>
      <c r="Q25" s="147"/>
      <c r="R25" s="13" t="str">
        <f t="shared" si="2"/>
        <v xml:space="preserve"> </v>
      </c>
      <c r="S25" s="13" t="str">
        <f t="shared" si="3"/>
        <v xml:space="preserve"> </v>
      </c>
      <c r="T25" s="13" t="str">
        <f t="shared" si="0"/>
        <v/>
      </c>
      <c r="U25" s="13" t="str">
        <f t="shared" si="9"/>
        <v/>
      </c>
      <c r="V25" s="147"/>
      <c r="W25" s="147"/>
      <c r="X25" s="147"/>
      <c r="Y25" s="13" t="str">
        <f>IF(OR(V25="スギ",W25="スギ"),IF(C25="製材区分（製材・集成材・CLT等）",X25*'3＿各種係数値'!$F$13/100,X25*'3＿各種係数値'!$F$15/100)," ")</f>
        <v xml:space="preserve"> </v>
      </c>
      <c r="Z25" s="13" t="str">
        <f>IF(OR(V25="ヒノキ",W25="ヒノキ"),IF(C25="製材区分（製材・集成材・CLT等）",X25*'3＿各種係数値'!$F$14/100,X25*'3＿各種係数値'!$F$16/100)," ")</f>
        <v xml:space="preserve"> </v>
      </c>
      <c r="AA25" s="13" t="str">
        <f>IF(IF(D25="集成材",X25*'3＿各種係数値'!$F$9/100,0)+IF(D25="合板",X25*'3＿各種係数値'!$F$10/100,0)+IF(D25="CLT",X25*'3＿各種係数値'!$F$11/100,0)+IF(D25="LVL",X25*'3＿各種係数値'!$F$12/100,0)=0," ",IF(D25="集成材",X25*'3＿各種係数値'!$F$9/100,0)+IF(D25="合板",X25*'3＿各種係数値'!$F$10/100,0)+IF(D25="CLT",X25*'3＿各種係数値'!$F$11/100,0)+IF(D25="LVL",X25*'3＿各種係数値'!$F$12/100,0))</f>
        <v xml:space="preserve"> </v>
      </c>
      <c r="AB25" s="13" t="str">
        <f t="shared" si="10"/>
        <v xml:space="preserve"> </v>
      </c>
      <c r="AC25" s="153"/>
      <c r="AD25" s="154"/>
      <c r="AE25" s="13">
        <f t="shared" si="6"/>
        <v>3</v>
      </c>
    </row>
    <row r="26" spans="2:31" ht="27" customHeight="1" thickTop="1">
      <c r="B26" s="2">
        <f t="shared" si="8"/>
        <v>13</v>
      </c>
      <c r="C26" s="166"/>
      <c r="D26" s="166"/>
      <c r="E26" s="144"/>
      <c r="F26" s="157"/>
      <c r="G26" s="190"/>
      <c r="H26" s="185"/>
      <c r="I26" s="270"/>
      <c r="J26" s="271"/>
      <c r="K26" s="147"/>
      <c r="L26" s="270"/>
      <c r="M26" s="271"/>
      <c r="N26" s="147"/>
      <c r="O26" s="147"/>
      <c r="P26" s="147"/>
      <c r="Q26" s="147"/>
      <c r="R26" s="13" t="str">
        <f t="shared" si="2"/>
        <v xml:space="preserve"> </v>
      </c>
      <c r="S26" s="13" t="str">
        <f t="shared" si="3"/>
        <v xml:space="preserve"> </v>
      </c>
      <c r="T26" s="13" t="str">
        <f t="shared" si="0"/>
        <v/>
      </c>
      <c r="U26" s="13" t="str">
        <f t="shared" si="9"/>
        <v/>
      </c>
      <c r="V26" s="147"/>
      <c r="W26" s="147"/>
      <c r="X26" s="147"/>
      <c r="Y26" s="13" t="str">
        <f>IF(OR(V26="スギ",W26="スギ"),IF(C26="製材区分（製材・集成材・CLT等）",X26*'3＿各種係数値'!$F$13/100,X26*'3＿各種係数値'!$F$15/100)," ")</f>
        <v xml:space="preserve"> </v>
      </c>
      <c r="Z26" s="13" t="str">
        <f>IF(OR(V26="ヒノキ",W26="ヒノキ"),IF(C26="製材区分（製材・集成材・CLT等）",X26*'3＿各種係数値'!$F$14/100,X26*'3＿各種係数値'!$F$16/100)," ")</f>
        <v xml:space="preserve"> </v>
      </c>
      <c r="AA26" s="13" t="str">
        <f>IF(IF(D26="集成材",X26*'3＿各種係数値'!$F$9/100,0)+IF(D26="合板",X26*'3＿各種係数値'!$F$10/100,0)+IF(D26="CLT",X26*'3＿各種係数値'!$F$11/100,0)+IF(D26="LVL",X26*'3＿各種係数値'!$F$12/100,0)=0," ",IF(D26="集成材",X26*'3＿各種係数値'!$F$9/100,0)+IF(D26="合板",X26*'3＿各種係数値'!$F$10/100,0)+IF(D26="CLT",X26*'3＿各種係数値'!$F$11/100,0)+IF(D26="LVL",X26*'3＿各種係数値'!$F$12/100,0))</f>
        <v xml:space="preserve"> </v>
      </c>
      <c r="AB26" s="13" t="str">
        <f t="shared" si="10"/>
        <v xml:space="preserve"> </v>
      </c>
      <c r="AC26" s="153"/>
      <c r="AD26" s="154"/>
      <c r="AE26" s="13" t="str">
        <f t="shared" si="6"/>
        <v xml:space="preserve"> </v>
      </c>
    </row>
    <row r="27" spans="2:31" ht="27" customHeight="1">
      <c r="B27" s="2">
        <f t="shared" si="8"/>
        <v>14</v>
      </c>
      <c r="C27" s="166"/>
      <c r="D27" s="166"/>
      <c r="E27" s="144"/>
      <c r="F27" s="157"/>
      <c r="G27" s="190"/>
      <c r="H27" s="185"/>
      <c r="I27" s="270"/>
      <c r="J27" s="271"/>
      <c r="K27" s="147"/>
      <c r="L27" s="270"/>
      <c r="M27" s="271"/>
      <c r="N27" s="147"/>
      <c r="O27" s="147"/>
      <c r="P27" s="147"/>
      <c r="Q27" s="147"/>
      <c r="R27" s="13" t="str">
        <f t="shared" si="2"/>
        <v xml:space="preserve"> </v>
      </c>
      <c r="S27" s="13" t="str">
        <f t="shared" si="3"/>
        <v xml:space="preserve"> </v>
      </c>
      <c r="T27" s="13" t="str">
        <f t="shared" si="0"/>
        <v/>
      </c>
      <c r="U27" s="13" t="str">
        <f t="shared" si="9"/>
        <v/>
      </c>
      <c r="V27" s="147"/>
      <c r="W27" s="147"/>
      <c r="X27" s="147"/>
      <c r="Y27" s="13" t="str">
        <f>IF(OR(V27="スギ",W27="スギ"),IF(C27="製材区分（製材・集成材・CLT等）",X27*'3＿各種係数値'!$F$13/100,X27*'3＿各種係数値'!$F$15/100)," ")</f>
        <v xml:space="preserve"> </v>
      </c>
      <c r="Z27" s="13" t="str">
        <f>IF(OR(V27="ヒノキ",W27="ヒノキ"),IF(C27="製材区分（製材・集成材・CLT等）",X27*'3＿各種係数値'!$F$14/100,X27*'3＿各種係数値'!$F$16/100)," ")</f>
        <v xml:space="preserve"> </v>
      </c>
      <c r="AA27" s="13" t="str">
        <f>IF(IF(D27="集成材",X27*'3＿各種係数値'!$F$9/100,0)+IF(D27="合板",X27*'3＿各種係数値'!$F$10/100,0)+IF(D27="CLT",X27*'3＿各種係数値'!$F$11/100,0)+IF(D27="LVL",X27*'3＿各種係数値'!$F$12/100,0)=0," ",IF(D27="集成材",X27*'3＿各種係数値'!$F$9/100,0)+IF(D27="合板",X27*'3＿各種係数値'!$F$10/100,0)+IF(D27="CLT",X27*'3＿各種係数値'!$F$11/100,0)+IF(D27="LVL",X27*'3＿各種係数値'!$F$12/100,0))</f>
        <v xml:space="preserve"> </v>
      </c>
      <c r="AB27" s="13" t="str">
        <f t="shared" si="10"/>
        <v xml:space="preserve"> </v>
      </c>
      <c r="AC27" s="153"/>
      <c r="AD27" s="154"/>
      <c r="AE27" s="13" t="str">
        <f t="shared" si="6"/>
        <v xml:space="preserve"> </v>
      </c>
    </row>
    <row r="28" spans="2:31" ht="27" customHeight="1">
      <c r="B28" s="2">
        <f t="shared" si="8"/>
        <v>15</v>
      </c>
      <c r="C28" s="166"/>
      <c r="D28" s="166"/>
      <c r="E28" s="144"/>
      <c r="F28" s="157"/>
      <c r="G28" s="190"/>
      <c r="H28" s="185"/>
      <c r="I28" s="270"/>
      <c r="J28" s="271"/>
      <c r="K28" s="147"/>
      <c r="L28" s="270"/>
      <c r="M28" s="271"/>
      <c r="N28" s="147"/>
      <c r="O28" s="147"/>
      <c r="P28" s="147"/>
      <c r="Q28" s="147"/>
      <c r="R28" s="13" t="str">
        <f t="shared" si="2"/>
        <v xml:space="preserve"> </v>
      </c>
      <c r="S28" s="13" t="str">
        <f t="shared" si="3"/>
        <v xml:space="preserve"> </v>
      </c>
      <c r="T28" s="13" t="str">
        <f t="shared" si="0"/>
        <v/>
      </c>
      <c r="U28" s="13" t="str">
        <f t="shared" si="9"/>
        <v/>
      </c>
      <c r="V28" s="147"/>
      <c r="W28" s="147"/>
      <c r="X28" s="147"/>
      <c r="Y28" s="13" t="str">
        <f>IF(OR(V28="スギ",W28="スギ"),IF(C28="製材区分（製材・集成材・CLT等）",X28*'3＿各種係数値'!$F$13/100,X28*'3＿各種係数値'!$F$15/100)," ")</f>
        <v xml:space="preserve"> </v>
      </c>
      <c r="Z28" s="13" t="str">
        <f>IF(OR(V28="ヒノキ",W28="ヒノキ"),IF(C28="製材区分（製材・集成材・CLT等）",X28*'3＿各種係数値'!$F$14/100,X28*'3＿各種係数値'!$F$16/100)," ")</f>
        <v xml:space="preserve"> </v>
      </c>
      <c r="AA28" s="13" t="str">
        <f>IF(IF(D28="集成材",X28*'3＿各種係数値'!$F$9/100,0)+IF(D28="合板",X28*'3＿各種係数値'!$F$10/100,0)+IF(D28="CLT",X28*'3＿各種係数値'!$F$11/100,0)+IF(D28="LVL",X28*'3＿各種係数値'!$F$12/100,0)=0," ",IF(D28="集成材",X28*'3＿各種係数値'!$F$9/100,0)+IF(D28="合板",X28*'3＿各種係数値'!$F$10/100,0)+IF(D28="CLT",X28*'3＿各種係数値'!$F$11/100,0)+IF(D28="LVL",X28*'3＿各種係数値'!$F$12/100,0))</f>
        <v xml:space="preserve"> </v>
      </c>
      <c r="AB28" s="13" t="str">
        <f t="shared" si="10"/>
        <v xml:space="preserve"> </v>
      </c>
      <c r="AC28" s="153"/>
      <c r="AD28" s="154"/>
      <c r="AE28" s="13" t="str">
        <f t="shared" si="6"/>
        <v xml:space="preserve"> </v>
      </c>
    </row>
    <row r="29" spans="2:31" ht="27" customHeight="1">
      <c r="B29" s="2">
        <f t="shared" si="8"/>
        <v>16</v>
      </c>
      <c r="C29" s="166"/>
      <c r="D29" s="166"/>
      <c r="E29" s="144"/>
      <c r="F29" s="157"/>
      <c r="G29" s="190"/>
      <c r="H29" s="185"/>
      <c r="I29" s="270"/>
      <c r="J29" s="271"/>
      <c r="K29" s="147"/>
      <c r="L29" s="270"/>
      <c r="M29" s="271"/>
      <c r="N29" s="147"/>
      <c r="O29" s="147"/>
      <c r="P29" s="147"/>
      <c r="Q29" s="147"/>
      <c r="R29" s="13" t="str">
        <f t="shared" si="2"/>
        <v xml:space="preserve"> </v>
      </c>
      <c r="S29" s="13" t="str">
        <f t="shared" si="3"/>
        <v xml:space="preserve"> </v>
      </c>
      <c r="T29" s="13" t="str">
        <f t="shared" si="0"/>
        <v/>
      </c>
      <c r="U29" s="13" t="str">
        <f t="shared" si="9"/>
        <v/>
      </c>
      <c r="V29" s="147"/>
      <c r="W29" s="147"/>
      <c r="X29" s="147"/>
      <c r="Y29" s="13" t="str">
        <f>IF(OR(V29="スギ",W29="スギ"),IF(C29="製材区分（製材・集成材・CLT等）",X29*'3＿各種係数値'!$F$13/100,X29*'3＿各種係数値'!$F$15/100)," ")</f>
        <v xml:space="preserve"> </v>
      </c>
      <c r="Z29" s="13" t="str">
        <f>IF(OR(V29="ヒノキ",W29="ヒノキ"),IF(C29="製材区分（製材・集成材・CLT等）",X29*'3＿各種係数値'!$F$14/100,X29*'3＿各種係数値'!$F$16/100)," ")</f>
        <v xml:space="preserve"> </v>
      </c>
      <c r="AA29" s="13" t="str">
        <f>IF(IF(D29="集成材",X29*'3＿各種係数値'!$F$9/100,0)+IF(D29="合板",X29*'3＿各種係数値'!$F$10/100,0)+IF(D29="CLT",X29*'3＿各種係数値'!$F$11/100,0)+IF(D29="LVL",X29*'3＿各種係数値'!$F$12/100,0)=0," ",IF(D29="集成材",X29*'3＿各種係数値'!$F$9/100,0)+IF(D29="合板",X29*'3＿各種係数値'!$F$10/100,0)+IF(D29="CLT",X29*'3＿各種係数値'!$F$11/100,0)+IF(D29="LVL",X29*'3＿各種係数値'!$F$12/100,0))</f>
        <v xml:space="preserve"> </v>
      </c>
      <c r="AB29" s="13" t="str">
        <f t="shared" si="10"/>
        <v xml:space="preserve"> </v>
      </c>
      <c r="AC29" s="153"/>
      <c r="AD29" s="154"/>
      <c r="AE29" s="13" t="str">
        <f t="shared" si="6"/>
        <v xml:space="preserve"> </v>
      </c>
    </row>
    <row r="30" spans="2:31" ht="27" customHeight="1">
      <c r="B30" s="2">
        <f t="shared" si="8"/>
        <v>17</v>
      </c>
      <c r="C30" s="166"/>
      <c r="D30" s="166"/>
      <c r="E30" s="144"/>
      <c r="F30" s="157"/>
      <c r="G30" s="190"/>
      <c r="H30" s="185"/>
      <c r="I30" s="270"/>
      <c r="J30" s="271"/>
      <c r="K30" s="147"/>
      <c r="L30" s="270"/>
      <c r="M30" s="271"/>
      <c r="N30" s="147"/>
      <c r="O30" s="147"/>
      <c r="P30" s="147"/>
      <c r="Q30" s="147"/>
      <c r="R30" s="13" t="str">
        <f t="shared" si="2"/>
        <v xml:space="preserve"> </v>
      </c>
      <c r="S30" s="13" t="str">
        <f t="shared" si="3"/>
        <v xml:space="preserve"> </v>
      </c>
      <c r="T30" s="13" t="str">
        <f t="shared" si="0"/>
        <v/>
      </c>
      <c r="U30" s="13" t="str">
        <f t="shared" si="9"/>
        <v/>
      </c>
      <c r="V30" s="147"/>
      <c r="W30" s="147"/>
      <c r="X30" s="147"/>
      <c r="Y30" s="13" t="str">
        <f>IF(OR(V30="スギ",W30="スギ"),IF(C30="製材区分（製材・集成材・CLT等）",X30*'3＿各種係数値'!$F$13/100,X30*'3＿各種係数値'!$F$15/100)," ")</f>
        <v xml:space="preserve"> </v>
      </c>
      <c r="Z30" s="13" t="str">
        <f>IF(OR(V30="ヒノキ",W30="ヒノキ"),IF(C30="製材区分（製材・集成材・CLT等）",X30*'3＿各種係数値'!$F$14/100,X30*'3＿各種係数値'!$F$16/100)," ")</f>
        <v xml:space="preserve"> </v>
      </c>
      <c r="AA30" s="13" t="str">
        <f>IF(IF(D30="集成材",X30*'3＿各種係数値'!$F$9/100,0)+IF(D30="合板",X30*'3＿各種係数値'!$F$10/100,0)+IF(D30="CLT",X30*'3＿各種係数値'!$F$11/100,0)+IF(D30="LVL",X30*'3＿各種係数値'!$F$12/100,0)=0," ",IF(D30="集成材",X30*'3＿各種係数値'!$F$9/100,0)+IF(D30="合板",X30*'3＿各種係数値'!$F$10/100,0)+IF(D30="CLT",X30*'3＿各種係数値'!$F$11/100,0)+IF(D30="LVL",X30*'3＿各種係数値'!$F$12/100,0))</f>
        <v xml:space="preserve"> </v>
      </c>
      <c r="AB30" s="13" t="str">
        <f t="shared" si="10"/>
        <v xml:space="preserve"> </v>
      </c>
      <c r="AC30" s="153"/>
      <c r="AD30" s="154"/>
      <c r="AE30" s="13" t="str">
        <f t="shared" si="6"/>
        <v xml:space="preserve"> </v>
      </c>
    </row>
    <row r="31" spans="2:31" ht="27" customHeight="1">
      <c r="B31" s="2">
        <f t="shared" si="8"/>
        <v>18</v>
      </c>
      <c r="C31" s="166"/>
      <c r="D31" s="166"/>
      <c r="E31" s="144"/>
      <c r="F31" s="157"/>
      <c r="G31" s="190"/>
      <c r="H31" s="185"/>
      <c r="I31" s="270"/>
      <c r="J31" s="271"/>
      <c r="K31" s="147"/>
      <c r="L31" s="270"/>
      <c r="M31" s="271"/>
      <c r="N31" s="147"/>
      <c r="O31" s="147"/>
      <c r="P31" s="147"/>
      <c r="Q31" s="147"/>
      <c r="R31" s="13" t="str">
        <f t="shared" si="2"/>
        <v xml:space="preserve"> </v>
      </c>
      <c r="S31" s="13" t="str">
        <f t="shared" si="3"/>
        <v xml:space="preserve"> </v>
      </c>
      <c r="T31" s="13" t="str">
        <f t="shared" si="0"/>
        <v/>
      </c>
      <c r="U31" s="13" t="str">
        <f t="shared" si="9"/>
        <v/>
      </c>
      <c r="V31" s="147"/>
      <c r="W31" s="147"/>
      <c r="X31" s="147"/>
      <c r="Y31" s="13" t="str">
        <f>IF(OR(V31="スギ",W31="スギ"),IF(C31="製材区分（製材・集成材・CLT等）",X31*'3＿各種係数値'!$F$13/100,X31*'3＿各種係数値'!$F$15/100)," ")</f>
        <v xml:space="preserve"> </v>
      </c>
      <c r="Z31" s="13" t="str">
        <f>IF(OR(V31="ヒノキ",W31="ヒノキ"),IF(C31="製材区分（製材・集成材・CLT等）",X31*'3＿各種係数値'!$F$14/100,X31*'3＿各種係数値'!$F$16/100)," ")</f>
        <v xml:space="preserve"> </v>
      </c>
      <c r="AA31" s="13" t="str">
        <f>IF(IF(D31="集成材",X31*'3＿各種係数値'!$F$9/100,0)+IF(D31="合板",X31*'3＿各種係数値'!$F$10/100,0)+IF(D31="CLT",X31*'3＿各種係数値'!$F$11/100,0)+IF(D31="LVL",X31*'3＿各種係数値'!$F$12/100,0)=0," ",IF(D31="集成材",X31*'3＿各種係数値'!$F$9/100,0)+IF(D31="合板",X31*'3＿各種係数値'!$F$10/100,0)+IF(D31="CLT",X31*'3＿各種係数値'!$F$11/100,0)+IF(D31="LVL",X31*'3＿各種係数値'!$F$12/100,0))</f>
        <v xml:space="preserve"> </v>
      </c>
      <c r="AB31" s="13" t="str">
        <f t="shared" si="10"/>
        <v xml:space="preserve"> </v>
      </c>
      <c r="AC31" s="153"/>
      <c r="AD31" s="154"/>
      <c r="AE31" s="13" t="str">
        <f t="shared" si="6"/>
        <v xml:space="preserve"> </v>
      </c>
    </row>
    <row r="32" spans="2:31" ht="27" customHeight="1">
      <c r="B32" s="2">
        <f t="shared" si="8"/>
        <v>19</v>
      </c>
      <c r="C32" s="166"/>
      <c r="D32" s="166"/>
      <c r="E32" s="144"/>
      <c r="F32" s="157"/>
      <c r="G32" s="190"/>
      <c r="H32" s="185"/>
      <c r="I32" s="270"/>
      <c r="J32" s="271"/>
      <c r="K32" s="147"/>
      <c r="L32" s="270"/>
      <c r="M32" s="271"/>
      <c r="N32" s="147"/>
      <c r="O32" s="147"/>
      <c r="P32" s="147"/>
      <c r="Q32" s="147"/>
      <c r="R32" s="13" t="str">
        <f t="shared" si="2"/>
        <v xml:space="preserve"> </v>
      </c>
      <c r="S32" s="13" t="str">
        <f t="shared" si="3"/>
        <v xml:space="preserve"> </v>
      </c>
      <c r="T32" s="13" t="str">
        <f t="shared" si="0"/>
        <v/>
      </c>
      <c r="U32" s="13" t="str">
        <f t="shared" si="9"/>
        <v/>
      </c>
      <c r="V32" s="147"/>
      <c r="W32" s="147"/>
      <c r="X32" s="147"/>
      <c r="Y32" s="13" t="str">
        <f>IF(OR(V32="スギ",W32="スギ"),IF(C32="製材区分（製材・集成材・CLT等）",X32*'3＿各種係数値'!$F$13/100,X32*'3＿各種係数値'!$F$15/100)," ")</f>
        <v xml:space="preserve"> </v>
      </c>
      <c r="Z32" s="13" t="str">
        <f>IF(OR(V32="ヒノキ",W32="ヒノキ"),IF(C32="製材区分（製材・集成材・CLT等）",X32*'3＿各種係数値'!$F$14/100,X32*'3＿各種係数値'!$F$16/100)," ")</f>
        <v xml:space="preserve"> </v>
      </c>
      <c r="AA32" s="13" t="str">
        <f>IF(IF(D32="集成材",X32*'3＿各種係数値'!$F$9/100,0)+IF(D32="合板",X32*'3＿各種係数値'!$F$10/100,0)+IF(D32="CLT",X32*'3＿各種係数値'!$F$11/100,0)+IF(D32="LVL",X32*'3＿各種係数値'!$F$12/100,0)=0," ",IF(D32="集成材",X32*'3＿各種係数値'!$F$9/100,0)+IF(D32="合板",X32*'3＿各種係数値'!$F$10/100,0)+IF(D32="CLT",X32*'3＿各種係数値'!$F$11/100,0)+IF(D32="LVL",X32*'3＿各種係数値'!$F$12/100,0))</f>
        <v xml:space="preserve"> </v>
      </c>
      <c r="AB32" s="13" t="str">
        <f t="shared" si="10"/>
        <v xml:space="preserve"> </v>
      </c>
      <c r="AC32" s="153"/>
      <c r="AD32" s="154"/>
      <c r="AE32" s="13" t="str">
        <f t="shared" si="6"/>
        <v xml:space="preserve"> </v>
      </c>
    </row>
    <row r="33" spans="2:31" ht="27" customHeight="1">
      <c r="B33" s="2">
        <f t="shared" si="8"/>
        <v>20</v>
      </c>
      <c r="C33" s="166"/>
      <c r="D33" s="166"/>
      <c r="E33" s="144"/>
      <c r="F33" s="157"/>
      <c r="G33" s="190"/>
      <c r="H33" s="185"/>
      <c r="I33" s="270"/>
      <c r="J33" s="271"/>
      <c r="K33" s="147"/>
      <c r="L33" s="270"/>
      <c r="M33" s="271"/>
      <c r="N33" s="147"/>
      <c r="O33" s="147"/>
      <c r="P33" s="147"/>
      <c r="Q33" s="147"/>
      <c r="R33" s="13" t="str">
        <f t="shared" si="2"/>
        <v xml:space="preserve"> </v>
      </c>
      <c r="S33" s="13" t="str">
        <f t="shared" si="3"/>
        <v xml:space="preserve"> </v>
      </c>
      <c r="T33" s="13" t="str">
        <f t="shared" si="0"/>
        <v/>
      </c>
      <c r="U33" s="13" t="str">
        <f t="shared" si="9"/>
        <v/>
      </c>
      <c r="V33" s="147"/>
      <c r="W33" s="147"/>
      <c r="X33" s="147"/>
      <c r="Y33" s="13" t="str">
        <f>IF(OR(V33="スギ",W33="スギ"),IF(C33="製材区分（製材・集成材・CLT等）",X33*'3＿各種係数値'!$F$13/100,X33*'3＿各種係数値'!$F$15/100)," ")</f>
        <v xml:space="preserve"> </v>
      </c>
      <c r="Z33" s="13" t="str">
        <f>IF(OR(V33="ヒノキ",W33="ヒノキ"),IF(C33="製材区分（製材・集成材・CLT等）",X33*'3＿各種係数値'!$F$14/100,X33*'3＿各種係数値'!$F$16/100)," ")</f>
        <v xml:space="preserve"> </v>
      </c>
      <c r="AA33" s="13" t="str">
        <f>IF(IF(D33="集成材",X33*'3＿各種係数値'!$F$9/100,0)+IF(D33="合板",X33*'3＿各種係数値'!$F$10/100,0)+IF(D33="CLT",X33*'3＿各種係数値'!$F$11/100,0)+IF(D33="LVL",X33*'3＿各種係数値'!$F$12/100,0)=0," ",IF(D33="集成材",X33*'3＿各種係数値'!$F$9/100,0)+IF(D33="合板",X33*'3＿各種係数値'!$F$10/100,0)+IF(D33="CLT",X33*'3＿各種係数値'!$F$11/100,0)+IF(D33="LVL",X33*'3＿各種係数値'!$F$12/100,0))</f>
        <v xml:space="preserve"> </v>
      </c>
      <c r="AB33" s="13" t="str">
        <f t="shared" si="10"/>
        <v xml:space="preserve"> </v>
      </c>
      <c r="AC33" s="153"/>
      <c r="AD33" s="154"/>
      <c r="AE33" s="13" t="str">
        <f t="shared" si="6"/>
        <v xml:space="preserve"> </v>
      </c>
    </row>
    <row r="34" spans="2:31" ht="27" customHeight="1">
      <c r="B34" s="2">
        <f t="shared" si="8"/>
        <v>21</v>
      </c>
      <c r="C34" s="166"/>
      <c r="D34" s="166"/>
      <c r="E34" s="144"/>
      <c r="F34" s="157"/>
      <c r="G34" s="190"/>
      <c r="H34" s="185"/>
      <c r="I34" s="270"/>
      <c r="J34" s="271"/>
      <c r="K34" s="147"/>
      <c r="L34" s="270"/>
      <c r="M34" s="271"/>
      <c r="N34" s="147"/>
      <c r="O34" s="147"/>
      <c r="P34" s="147"/>
      <c r="Q34" s="147"/>
      <c r="R34" s="13" t="str">
        <f t="shared" si="2"/>
        <v xml:space="preserve"> </v>
      </c>
      <c r="S34" s="13" t="str">
        <f t="shared" si="3"/>
        <v xml:space="preserve"> </v>
      </c>
      <c r="T34" s="13" t="str">
        <f t="shared" si="0"/>
        <v/>
      </c>
      <c r="U34" s="13" t="str">
        <f t="shared" si="9"/>
        <v/>
      </c>
      <c r="V34" s="147"/>
      <c r="W34" s="147"/>
      <c r="X34" s="147"/>
      <c r="Y34" s="13" t="str">
        <f>IF(OR(V34="スギ",W34="スギ"),IF(C34="製材区分（製材・集成材・CLT等）",X34*'3＿各種係数値'!$F$13/100,X34*'3＿各種係数値'!$F$15/100)," ")</f>
        <v xml:space="preserve"> </v>
      </c>
      <c r="Z34" s="13" t="str">
        <f>IF(OR(V34="ヒノキ",W34="ヒノキ"),IF(C34="製材区分（製材・集成材・CLT等）",X34*'3＿各種係数値'!$F$14/100,X34*'3＿各種係数値'!$F$16/100)," ")</f>
        <v xml:space="preserve"> </v>
      </c>
      <c r="AA34" s="13" t="str">
        <f>IF(IF(D34="集成材",X34*'3＿各種係数値'!$F$9/100,0)+IF(D34="合板",X34*'3＿各種係数値'!$F$10/100,0)+IF(D34="CLT",X34*'3＿各種係数値'!$F$11/100,0)+IF(D34="LVL",X34*'3＿各種係数値'!$F$12/100,0)=0," ",IF(D34="集成材",X34*'3＿各種係数値'!$F$9/100,0)+IF(D34="合板",X34*'3＿各種係数値'!$F$10/100,0)+IF(D34="CLT",X34*'3＿各種係数値'!$F$11/100,0)+IF(D34="LVL",X34*'3＿各種係数値'!$F$12/100,0))</f>
        <v xml:space="preserve"> </v>
      </c>
      <c r="AB34" s="13" t="str">
        <f t="shared" si="10"/>
        <v xml:space="preserve"> </v>
      </c>
      <c r="AC34" s="153"/>
      <c r="AD34" s="154"/>
      <c r="AE34" s="13" t="str">
        <f t="shared" si="6"/>
        <v xml:space="preserve"> </v>
      </c>
    </row>
    <row r="35" spans="2:31" ht="27" customHeight="1">
      <c r="B35" s="2">
        <f t="shared" si="8"/>
        <v>22</v>
      </c>
      <c r="C35" s="166"/>
      <c r="D35" s="166"/>
      <c r="E35" s="144"/>
      <c r="F35" s="157"/>
      <c r="G35" s="190"/>
      <c r="H35" s="185"/>
      <c r="I35" s="270"/>
      <c r="J35" s="271"/>
      <c r="K35" s="147"/>
      <c r="L35" s="270"/>
      <c r="M35" s="271"/>
      <c r="N35" s="147"/>
      <c r="O35" s="147"/>
      <c r="P35" s="147"/>
      <c r="Q35" s="147"/>
      <c r="R35" s="13" t="str">
        <f t="shared" si="2"/>
        <v xml:space="preserve"> </v>
      </c>
      <c r="S35" s="13" t="str">
        <f t="shared" si="3"/>
        <v xml:space="preserve"> </v>
      </c>
      <c r="T35" s="13" t="str">
        <f t="shared" si="0"/>
        <v/>
      </c>
      <c r="U35" s="13" t="str">
        <f t="shared" si="9"/>
        <v/>
      </c>
      <c r="V35" s="147"/>
      <c r="W35" s="147"/>
      <c r="X35" s="147"/>
      <c r="Y35" s="13" t="str">
        <f>IF(OR(V35="スギ",W35="スギ"),IF(C35="製材区分（製材・集成材・CLT等）",X35*'3＿各種係数値'!$F$13/100,X35*'3＿各種係数値'!$F$15/100)," ")</f>
        <v xml:space="preserve"> </v>
      </c>
      <c r="Z35" s="13" t="str">
        <f>IF(OR(V35="ヒノキ",W35="ヒノキ"),IF(C35="製材区分（製材・集成材・CLT等）",X35*'3＿各種係数値'!$F$14/100,X35*'3＿各種係数値'!$F$16/100)," ")</f>
        <v xml:space="preserve"> </v>
      </c>
      <c r="AA35" s="13" t="str">
        <f>IF(IF(D35="集成材",X35*'3＿各種係数値'!$F$9/100,0)+IF(D35="合板",X35*'3＿各種係数値'!$F$10/100,0)+IF(D35="CLT",X35*'3＿各種係数値'!$F$11/100,0)+IF(D35="LVL",X35*'3＿各種係数値'!$F$12/100,0)=0," ",IF(D35="集成材",X35*'3＿各種係数値'!$F$9/100,0)+IF(D35="合板",X35*'3＿各種係数値'!$F$10/100,0)+IF(D35="CLT",X35*'3＿各種係数値'!$F$11/100,0)+IF(D35="LVL",X35*'3＿各種係数値'!$F$12/100,0))</f>
        <v xml:space="preserve"> </v>
      </c>
      <c r="AB35" s="13" t="str">
        <f t="shared" si="10"/>
        <v xml:space="preserve"> </v>
      </c>
      <c r="AC35" s="153"/>
      <c r="AD35" s="154"/>
      <c r="AE35" s="13" t="str">
        <f t="shared" si="6"/>
        <v xml:space="preserve"> </v>
      </c>
    </row>
    <row r="36" spans="2:31" ht="27" customHeight="1">
      <c r="B36" s="2">
        <f t="shared" si="8"/>
        <v>23</v>
      </c>
      <c r="C36" s="166"/>
      <c r="D36" s="166"/>
      <c r="E36" s="144"/>
      <c r="F36" s="157"/>
      <c r="G36" s="190"/>
      <c r="H36" s="185"/>
      <c r="I36" s="270"/>
      <c r="J36" s="271"/>
      <c r="K36" s="147"/>
      <c r="L36" s="270"/>
      <c r="M36" s="271"/>
      <c r="N36" s="147"/>
      <c r="O36" s="147"/>
      <c r="P36" s="147"/>
      <c r="Q36" s="147"/>
      <c r="R36" s="13" t="str">
        <f t="shared" si="2"/>
        <v xml:space="preserve"> </v>
      </c>
      <c r="S36" s="13" t="str">
        <f t="shared" si="3"/>
        <v xml:space="preserve"> </v>
      </c>
      <c r="T36" s="13" t="str">
        <f t="shared" si="0"/>
        <v/>
      </c>
      <c r="U36" s="13" t="str">
        <f t="shared" si="9"/>
        <v/>
      </c>
      <c r="V36" s="147"/>
      <c r="W36" s="147"/>
      <c r="X36" s="147"/>
      <c r="Y36" s="13" t="str">
        <f>IF(OR(V36="スギ",W36="スギ"),IF(C36="製材区分（製材・集成材・CLT等）",X36*'3＿各種係数値'!$F$13/100,X36*'3＿各種係数値'!$F$15/100)," ")</f>
        <v xml:space="preserve"> </v>
      </c>
      <c r="Z36" s="13" t="str">
        <f>IF(OR(V36="ヒノキ",W36="ヒノキ"),IF(C36="製材区分（製材・集成材・CLT等）",X36*'3＿各種係数値'!$F$14/100,X36*'3＿各種係数値'!$F$16/100)," ")</f>
        <v xml:space="preserve"> </v>
      </c>
      <c r="AA36" s="13" t="str">
        <f>IF(IF(D36="集成材",X36*'3＿各種係数値'!$F$9/100,0)+IF(D36="合板",X36*'3＿各種係数値'!$F$10/100,0)+IF(D36="CLT",X36*'3＿各種係数値'!$F$11/100,0)+IF(D36="LVL",X36*'3＿各種係数値'!$F$12/100,0)=0," ",IF(D36="集成材",X36*'3＿各種係数値'!$F$9/100,0)+IF(D36="合板",X36*'3＿各種係数値'!$F$10/100,0)+IF(D36="CLT",X36*'3＿各種係数値'!$F$11/100,0)+IF(D36="LVL",X36*'3＿各種係数値'!$F$12/100,0))</f>
        <v xml:space="preserve"> </v>
      </c>
      <c r="AB36" s="13" t="str">
        <f t="shared" si="10"/>
        <v xml:space="preserve"> </v>
      </c>
      <c r="AC36" s="153"/>
      <c r="AD36" s="154"/>
      <c r="AE36" s="13" t="str">
        <f t="shared" si="6"/>
        <v xml:space="preserve"> </v>
      </c>
    </row>
    <row r="37" spans="2:31" ht="27" customHeight="1">
      <c r="B37" s="2">
        <f t="shared" si="8"/>
        <v>24</v>
      </c>
      <c r="C37" s="166"/>
      <c r="D37" s="166"/>
      <c r="E37" s="144"/>
      <c r="F37" s="157"/>
      <c r="G37" s="190"/>
      <c r="H37" s="185"/>
      <c r="I37" s="270"/>
      <c r="J37" s="271"/>
      <c r="K37" s="147"/>
      <c r="L37" s="270"/>
      <c r="M37" s="271"/>
      <c r="N37" s="147"/>
      <c r="O37" s="147"/>
      <c r="P37" s="147"/>
      <c r="Q37" s="147"/>
      <c r="R37" s="13" t="str">
        <f t="shared" si="2"/>
        <v xml:space="preserve"> </v>
      </c>
      <c r="S37" s="13" t="str">
        <f t="shared" si="3"/>
        <v xml:space="preserve"> </v>
      </c>
      <c r="T37" s="13" t="str">
        <f t="shared" si="0"/>
        <v/>
      </c>
      <c r="U37" s="13" t="str">
        <f t="shared" si="9"/>
        <v/>
      </c>
      <c r="V37" s="147"/>
      <c r="W37" s="147"/>
      <c r="X37" s="147"/>
      <c r="Y37" s="13" t="str">
        <f>IF(OR(V37="スギ",W37="スギ"),IF(C37="製材区分（製材・集成材・CLT等）",X37*'3＿各種係数値'!$F$13/100,X37*'3＿各種係数値'!$F$15/100)," ")</f>
        <v xml:space="preserve"> </v>
      </c>
      <c r="Z37" s="13" t="str">
        <f>IF(OR(V37="ヒノキ",W37="ヒノキ"),IF(C37="製材区分（製材・集成材・CLT等）",X37*'3＿各種係数値'!$F$14/100,X37*'3＿各種係数値'!$F$16/100)," ")</f>
        <v xml:space="preserve"> </v>
      </c>
      <c r="AA37" s="13" t="str">
        <f>IF(IF(D37="集成材",X37*'3＿各種係数値'!$F$9/100,0)+IF(D37="合板",X37*'3＿各種係数値'!$F$10/100,0)+IF(D37="CLT",X37*'3＿各種係数値'!$F$11/100,0)+IF(D37="LVL",X37*'3＿各種係数値'!$F$12/100,0)=0," ",IF(D37="集成材",X37*'3＿各種係数値'!$F$9/100,0)+IF(D37="合板",X37*'3＿各種係数値'!$F$10/100,0)+IF(D37="CLT",X37*'3＿各種係数値'!$F$11/100,0)+IF(D37="LVL",X37*'3＿各種係数値'!$F$12/100,0))</f>
        <v xml:space="preserve"> </v>
      </c>
      <c r="AB37" s="13" t="str">
        <f t="shared" si="10"/>
        <v xml:space="preserve"> </v>
      </c>
      <c r="AC37" s="153"/>
      <c r="AD37" s="154"/>
      <c r="AE37" s="13" t="str">
        <f t="shared" si="6"/>
        <v xml:space="preserve"> </v>
      </c>
    </row>
    <row r="38" spans="2:31" ht="27" customHeight="1">
      <c r="B38" s="2">
        <f t="shared" si="8"/>
        <v>25</v>
      </c>
      <c r="C38" s="166"/>
      <c r="D38" s="166"/>
      <c r="E38" s="144"/>
      <c r="F38" s="157"/>
      <c r="G38" s="190"/>
      <c r="H38" s="185"/>
      <c r="I38" s="270"/>
      <c r="J38" s="271"/>
      <c r="K38" s="147"/>
      <c r="L38" s="270"/>
      <c r="M38" s="271"/>
      <c r="N38" s="147"/>
      <c r="O38" s="147"/>
      <c r="P38" s="147"/>
      <c r="Q38" s="147"/>
      <c r="R38" s="13" t="str">
        <f t="shared" si="2"/>
        <v xml:space="preserve"> </v>
      </c>
      <c r="S38" s="13" t="str">
        <f t="shared" si="3"/>
        <v xml:space="preserve"> </v>
      </c>
      <c r="T38" s="13" t="str">
        <f t="shared" si="0"/>
        <v/>
      </c>
      <c r="U38" s="13" t="str">
        <f t="shared" si="9"/>
        <v/>
      </c>
      <c r="V38" s="147"/>
      <c r="W38" s="147"/>
      <c r="X38" s="147"/>
      <c r="Y38" s="13" t="str">
        <f>IF(OR(V38="スギ",W38="スギ"),IF(C38="製材区分（製材・集成材・CLT等）",X38*'3＿各種係数値'!$F$13/100,X38*'3＿各種係数値'!$F$15/100)," ")</f>
        <v xml:space="preserve"> </v>
      </c>
      <c r="Z38" s="13" t="str">
        <f>IF(OR(V38="ヒノキ",W38="ヒノキ"),IF(C38="製材区分（製材・集成材・CLT等）",X38*'3＿各種係数値'!$F$14/100,X38*'3＿各種係数値'!$F$16/100)," ")</f>
        <v xml:space="preserve"> </v>
      </c>
      <c r="AA38" s="13" t="str">
        <f>IF(IF(D38="集成材",X38*'3＿各種係数値'!$F$9/100,0)+IF(D38="合板",X38*'3＿各種係数値'!$F$10/100,0)+IF(D38="CLT",X38*'3＿各種係数値'!$F$11/100,0)+IF(D38="LVL",X38*'3＿各種係数値'!$F$12/100,0)=0," ",IF(D38="集成材",X38*'3＿各種係数値'!$F$9/100,0)+IF(D38="合板",X38*'3＿各種係数値'!$F$10/100,0)+IF(D38="CLT",X38*'3＿各種係数値'!$F$11/100,0)+IF(D38="LVL",X38*'3＿各種係数値'!$F$12/100,0))</f>
        <v xml:space="preserve"> </v>
      </c>
      <c r="AB38" s="13" t="str">
        <f t="shared" si="10"/>
        <v xml:space="preserve"> </v>
      </c>
      <c r="AC38" s="153"/>
      <c r="AD38" s="154"/>
      <c r="AE38" s="13" t="str">
        <f t="shared" si="6"/>
        <v xml:space="preserve"> </v>
      </c>
    </row>
    <row r="39" spans="2:31" ht="27" customHeight="1">
      <c r="B39" s="2">
        <f t="shared" si="8"/>
        <v>26</v>
      </c>
      <c r="C39" s="166"/>
      <c r="D39" s="166"/>
      <c r="E39" s="144"/>
      <c r="F39" s="157"/>
      <c r="G39" s="190"/>
      <c r="H39" s="185"/>
      <c r="I39" s="270"/>
      <c r="J39" s="271"/>
      <c r="K39" s="147"/>
      <c r="L39" s="270"/>
      <c r="M39" s="271"/>
      <c r="N39" s="147"/>
      <c r="O39" s="147"/>
      <c r="P39" s="147"/>
      <c r="Q39" s="147"/>
      <c r="R39" s="13" t="str">
        <f t="shared" si="2"/>
        <v xml:space="preserve"> </v>
      </c>
      <c r="S39" s="13" t="str">
        <f t="shared" si="3"/>
        <v xml:space="preserve"> </v>
      </c>
      <c r="T39" s="13" t="str">
        <f t="shared" si="0"/>
        <v/>
      </c>
      <c r="U39" s="13" t="str">
        <f t="shared" si="9"/>
        <v/>
      </c>
      <c r="V39" s="147"/>
      <c r="W39" s="147"/>
      <c r="X39" s="147"/>
      <c r="Y39" s="13" t="str">
        <f>IF(OR(V39="スギ",W39="スギ"),IF(C39="製材区分（製材・集成材・CLT等）",X39*'3＿各種係数値'!$F$13/100,X39*'3＿各種係数値'!$F$15/100)," ")</f>
        <v xml:space="preserve"> </v>
      </c>
      <c r="Z39" s="13" t="str">
        <f>IF(OR(V39="ヒノキ",W39="ヒノキ"),IF(C39="製材区分（製材・集成材・CLT等）",X39*'3＿各種係数値'!$F$14/100,X39*'3＿各種係数値'!$F$16/100)," ")</f>
        <v xml:space="preserve"> </v>
      </c>
      <c r="AA39" s="13" t="str">
        <f>IF(IF(D39="集成材",X39*'3＿各種係数値'!$F$9/100,0)+IF(D39="合板",X39*'3＿各種係数値'!$F$10/100,0)+IF(D39="CLT",X39*'3＿各種係数値'!$F$11/100,0)+IF(D39="LVL",X39*'3＿各種係数値'!$F$12/100,0)=0," ",IF(D39="集成材",X39*'3＿各種係数値'!$F$9/100,0)+IF(D39="合板",X39*'3＿各種係数値'!$F$10/100,0)+IF(D39="CLT",X39*'3＿各種係数値'!$F$11/100,0)+IF(D39="LVL",X39*'3＿各種係数値'!$F$12/100,0))</f>
        <v xml:space="preserve"> </v>
      </c>
      <c r="AB39" s="13" t="str">
        <f t="shared" si="10"/>
        <v xml:space="preserve"> </v>
      </c>
      <c r="AC39" s="153"/>
      <c r="AD39" s="154"/>
      <c r="AE39" s="13" t="str">
        <f t="shared" si="6"/>
        <v xml:space="preserve"> </v>
      </c>
    </row>
    <row r="40" spans="2:31" ht="27" customHeight="1">
      <c r="B40" s="2">
        <f t="shared" si="8"/>
        <v>27</v>
      </c>
      <c r="C40" s="166"/>
      <c r="D40" s="166"/>
      <c r="E40" s="144"/>
      <c r="F40" s="157"/>
      <c r="G40" s="190"/>
      <c r="H40" s="185"/>
      <c r="I40" s="270"/>
      <c r="J40" s="271"/>
      <c r="K40" s="147"/>
      <c r="L40" s="270"/>
      <c r="M40" s="271"/>
      <c r="N40" s="147"/>
      <c r="O40" s="147"/>
      <c r="P40" s="147"/>
      <c r="Q40" s="147"/>
      <c r="R40" s="13" t="str">
        <f t="shared" si="2"/>
        <v xml:space="preserve"> </v>
      </c>
      <c r="S40" s="13" t="str">
        <f t="shared" si="3"/>
        <v xml:space="preserve"> </v>
      </c>
      <c r="T40" s="13" t="str">
        <f t="shared" si="0"/>
        <v/>
      </c>
      <c r="U40" s="13" t="str">
        <f t="shared" si="9"/>
        <v/>
      </c>
      <c r="V40" s="147"/>
      <c r="W40" s="147"/>
      <c r="X40" s="147"/>
      <c r="Y40" s="13" t="str">
        <f>IF(OR(V40="スギ",W40="スギ"),IF(C40="製材区分（製材・集成材・CLT等）",X40*'3＿各種係数値'!$F$13/100,X40*'3＿各種係数値'!$F$15/100)," ")</f>
        <v xml:space="preserve"> </v>
      </c>
      <c r="Z40" s="13" t="str">
        <f>IF(OR(V40="ヒノキ",W40="ヒノキ"),IF(C40="製材区分（製材・集成材・CLT等）",X40*'3＿各種係数値'!$F$14/100,X40*'3＿各種係数値'!$F$16/100)," ")</f>
        <v xml:space="preserve"> </v>
      </c>
      <c r="AA40" s="13" t="str">
        <f>IF(IF(D40="集成材",X40*'3＿各種係数値'!$F$9/100,0)+IF(D40="合板",X40*'3＿各種係数値'!$F$10/100,0)+IF(D40="CLT",X40*'3＿各種係数値'!$F$11/100,0)+IF(D40="LVL",X40*'3＿各種係数値'!$F$12/100,0)=0," ",IF(D40="集成材",X40*'3＿各種係数値'!$F$9/100,0)+IF(D40="合板",X40*'3＿各種係数値'!$F$10/100,0)+IF(D40="CLT",X40*'3＿各種係数値'!$F$11/100,0)+IF(D40="LVL",X40*'3＿各種係数値'!$F$12/100,0))</f>
        <v xml:space="preserve"> </v>
      </c>
      <c r="AB40" s="13" t="str">
        <f t="shared" si="10"/>
        <v xml:space="preserve"> </v>
      </c>
      <c r="AC40" s="153"/>
      <c r="AD40" s="154"/>
      <c r="AE40" s="13" t="str">
        <f t="shared" si="6"/>
        <v xml:space="preserve"> </v>
      </c>
    </row>
    <row r="41" spans="2:31" ht="27" customHeight="1">
      <c r="B41" s="2">
        <f t="shared" si="8"/>
        <v>28</v>
      </c>
      <c r="C41" s="166"/>
      <c r="D41" s="166"/>
      <c r="E41" s="144"/>
      <c r="F41" s="157"/>
      <c r="G41" s="190"/>
      <c r="H41" s="185"/>
      <c r="I41" s="270"/>
      <c r="J41" s="271"/>
      <c r="K41" s="147"/>
      <c r="L41" s="270"/>
      <c r="M41" s="271"/>
      <c r="N41" s="147"/>
      <c r="O41" s="147"/>
      <c r="P41" s="147"/>
      <c r="Q41" s="147"/>
      <c r="R41" s="13" t="str">
        <f t="shared" si="2"/>
        <v xml:space="preserve"> </v>
      </c>
      <c r="S41" s="13" t="str">
        <f t="shared" si="3"/>
        <v xml:space="preserve"> </v>
      </c>
      <c r="T41" s="13" t="str">
        <f t="shared" si="0"/>
        <v/>
      </c>
      <c r="U41" s="13" t="str">
        <f t="shared" si="9"/>
        <v/>
      </c>
      <c r="V41" s="147"/>
      <c r="W41" s="147"/>
      <c r="X41" s="147"/>
      <c r="Y41" s="13" t="str">
        <f>IF(OR(V41="スギ",W41="スギ"),IF(C41="製材区分（製材・集成材・CLT等）",X41*'3＿各種係数値'!$F$13/100,X41*'3＿各種係数値'!$F$15/100)," ")</f>
        <v xml:space="preserve"> </v>
      </c>
      <c r="Z41" s="13" t="str">
        <f>IF(OR(V41="ヒノキ",W41="ヒノキ"),IF(C41="製材区分（製材・集成材・CLT等）",X41*'3＿各種係数値'!$F$14/100,X41*'3＿各種係数値'!$F$16/100)," ")</f>
        <v xml:space="preserve"> </v>
      </c>
      <c r="AA41" s="13" t="str">
        <f>IF(IF(D41="集成材",X41*'3＿各種係数値'!$F$9/100,0)+IF(D41="合板",X41*'3＿各種係数値'!$F$10/100,0)+IF(D41="CLT",X41*'3＿各種係数値'!$F$11/100,0)+IF(D41="LVL",X41*'3＿各種係数値'!$F$12/100,0)=0," ",IF(D41="集成材",X41*'3＿各種係数値'!$F$9/100,0)+IF(D41="合板",X41*'3＿各種係数値'!$F$10/100,0)+IF(D41="CLT",X41*'3＿各種係数値'!$F$11/100,0)+IF(D41="LVL",X41*'3＿各種係数値'!$F$12/100,0))</f>
        <v xml:space="preserve"> </v>
      </c>
      <c r="AB41" s="13" t="str">
        <f t="shared" si="10"/>
        <v xml:space="preserve"> </v>
      </c>
      <c r="AC41" s="153"/>
      <c r="AD41" s="154"/>
      <c r="AE41" s="13" t="str">
        <f t="shared" si="6"/>
        <v xml:space="preserve"> </v>
      </c>
    </row>
    <row r="42" spans="2:31" ht="27" customHeight="1">
      <c r="B42" s="2">
        <f t="shared" si="8"/>
        <v>29</v>
      </c>
      <c r="C42" s="166"/>
      <c r="D42" s="166"/>
      <c r="E42" s="144"/>
      <c r="F42" s="157"/>
      <c r="G42" s="190"/>
      <c r="H42" s="185"/>
      <c r="I42" s="270"/>
      <c r="J42" s="271"/>
      <c r="K42" s="147"/>
      <c r="L42" s="270"/>
      <c r="M42" s="271"/>
      <c r="N42" s="147"/>
      <c r="O42" s="147"/>
      <c r="P42" s="147"/>
      <c r="Q42" s="147"/>
      <c r="R42" s="13" t="str">
        <f t="shared" si="2"/>
        <v xml:space="preserve"> </v>
      </c>
      <c r="S42" s="13" t="str">
        <f t="shared" si="3"/>
        <v xml:space="preserve"> </v>
      </c>
      <c r="T42" s="13" t="str">
        <f t="shared" si="0"/>
        <v/>
      </c>
      <c r="U42" s="13" t="str">
        <f t="shared" si="9"/>
        <v/>
      </c>
      <c r="V42" s="147"/>
      <c r="W42" s="147"/>
      <c r="X42" s="147"/>
      <c r="Y42" s="13" t="str">
        <f>IF(OR(V42="スギ",W42="スギ"),IF(C42="製材区分（製材・集成材・CLT等）",X42*'3＿各種係数値'!$F$13/100,X42*'3＿各種係数値'!$F$15/100)," ")</f>
        <v xml:space="preserve"> </v>
      </c>
      <c r="Z42" s="13" t="str">
        <f>IF(OR(V42="ヒノキ",W42="ヒノキ"),IF(C42="製材区分（製材・集成材・CLT等）",X42*'3＿各種係数値'!$F$14/100,X42*'3＿各種係数値'!$F$16/100)," ")</f>
        <v xml:space="preserve"> </v>
      </c>
      <c r="AA42" s="13" t="str">
        <f>IF(IF(D42="集成材",X42*'3＿各種係数値'!$F$9/100,0)+IF(D42="合板",X42*'3＿各種係数値'!$F$10/100,0)+IF(D42="CLT",X42*'3＿各種係数値'!$F$11/100,0)+IF(D42="LVL",X42*'3＿各種係数値'!$F$12/100,0)=0," ",IF(D42="集成材",X42*'3＿各種係数値'!$F$9/100,0)+IF(D42="合板",X42*'3＿各種係数値'!$F$10/100,0)+IF(D42="CLT",X42*'3＿各種係数値'!$F$11/100,0)+IF(D42="LVL",X42*'3＿各種係数値'!$F$12/100,0))</f>
        <v xml:space="preserve"> </v>
      </c>
      <c r="AB42" s="13" t="str">
        <f t="shared" si="10"/>
        <v xml:space="preserve"> </v>
      </c>
      <c r="AC42" s="153"/>
      <c r="AD42" s="154"/>
      <c r="AE42" s="13" t="str">
        <f t="shared" si="6"/>
        <v xml:space="preserve"> </v>
      </c>
    </row>
    <row r="43" spans="2:31" ht="27" customHeight="1">
      <c r="B43" s="2">
        <f t="shared" si="8"/>
        <v>30</v>
      </c>
      <c r="C43" s="166"/>
      <c r="D43" s="166"/>
      <c r="E43" s="144"/>
      <c r="F43" s="157"/>
      <c r="G43" s="190"/>
      <c r="H43" s="185"/>
      <c r="I43" s="270"/>
      <c r="J43" s="271"/>
      <c r="K43" s="147"/>
      <c r="L43" s="270"/>
      <c r="M43" s="271"/>
      <c r="N43" s="147"/>
      <c r="O43" s="147"/>
      <c r="P43" s="147"/>
      <c r="Q43" s="147"/>
      <c r="R43" s="13" t="str">
        <f t="shared" si="2"/>
        <v xml:space="preserve"> </v>
      </c>
      <c r="S43" s="13" t="str">
        <f t="shared" si="3"/>
        <v xml:space="preserve"> </v>
      </c>
      <c r="T43" s="13" t="str">
        <f t="shared" si="0"/>
        <v/>
      </c>
      <c r="U43" s="13" t="str">
        <f t="shared" si="9"/>
        <v/>
      </c>
      <c r="V43" s="147"/>
      <c r="W43" s="147"/>
      <c r="X43" s="147"/>
      <c r="Y43" s="13" t="str">
        <f>IF(OR(V43="スギ",W43="スギ"),IF(C43="製材区分（製材・集成材・CLT等）",X43*'3＿各種係数値'!$F$13/100,X43*'3＿各種係数値'!$F$15/100)," ")</f>
        <v xml:space="preserve"> </v>
      </c>
      <c r="Z43" s="13" t="str">
        <f>IF(OR(V43="ヒノキ",W43="ヒノキ"),IF(C43="製材区分（製材・集成材・CLT等）",X43*'3＿各種係数値'!$F$14/100,X43*'3＿各種係数値'!$F$16/100)," ")</f>
        <v xml:space="preserve"> </v>
      </c>
      <c r="AA43" s="13" t="str">
        <f>IF(IF(D43="集成材",X43*'3＿各種係数値'!$F$9/100,0)+IF(D43="合板",X43*'3＿各種係数値'!$F$10/100,0)+IF(D43="CLT",X43*'3＿各種係数値'!$F$11/100,0)+IF(D43="LVL",X43*'3＿各種係数値'!$F$12/100,0)=0," ",IF(D43="集成材",X43*'3＿各種係数値'!$F$9/100,0)+IF(D43="合板",X43*'3＿各種係数値'!$F$10/100,0)+IF(D43="CLT",X43*'3＿各種係数値'!$F$11/100,0)+IF(D43="LVL",X43*'3＿各種係数値'!$F$12/100,0))</f>
        <v xml:space="preserve"> </v>
      </c>
      <c r="AB43" s="13" t="str">
        <f t="shared" si="10"/>
        <v xml:space="preserve"> </v>
      </c>
      <c r="AC43" s="153"/>
      <c r="AD43" s="154"/>
      <c r="AE43" s="13" t="str">
        <f t="shared" si="6"/>
        <v xml:space="preserve"> </v>
      </c>
    </row>
    <row r="44" spans="2:31" ht="27" customHeight="1">
      <c r="B44" s="2">
        <f t="shared" si="8"/>
        <v>31</v>
      </c>
      <c r="C44" s="166"/>
      <c r="D44" s="166"/>
      <c r="E44" s="194"/>
      <c r="F44" s="157"/>
      <c r="G44" s="190"/>
      <c r="H44" s="185"/>
      <c r="I44" s="270"/>
      <c r="J44" s="271"/>
      <c r="K44" s="147"/>
      <c r="L44" s="270"/>
      <c r="M44" s="271"/>
      <c r="N44" s="147"/>
      <c r="O44" s="147"/>
      <c r="P44" s="147"/>
      <c r="Q44" s="147"/>
      <c r="R44" s="13" t="str">
        <f t="shared" si="2"/>
        <v xml:space="preserve"> </v>
      </c>
      <c r="S44" s="13" t="str">
        <f t="shared" si="3"/>
        <v xml:space="preserve"> </v>
      </c>
      <c r="T44" s="13" t="str">
        <f t="shared" si="0"/>
        <v/>
      </c>
      <c r="U44" s="13" t="str">
        <f t="shared" si="9"/>
        <v/>
      </c>
      <c r="V44" s="147"/>
      <c r="W44" s="147"/>
      <c r="X44" s="147"/>
      <c r="Y44" s="13" t="str">
        <f>IF(OR(V44="スギ",W44="スギ"),IF(C44="製材区分（製材・集成材・CLT等）",X44*'3＿各種係数値'!$F$13/100,X44*'3＿各種係数値'!$F$15/100)," ")</f>
        <v xml:space="preserve"> </v>
      </c>
      <c r="Z44" s="13" t="str">
        <f>IF(OR(V44="ヒノキ",W44="ヒノキ"),IF(C44="製材区分（製材・集成材・CLT等）",X44*'3＿各種係数値'!$F$14/100,X44*'3＿各種係数値'!$F$16/100)," ")</f>
        <v xml:space="preserve"> </v>
      </c>
      <c r="AA44" s="13" t="str">
        <f>IF(IF(D44="集成材",X44*'3＿各種係数値'!$F$9/100,0)+IF(D44="合板",X44*'3＿各種係数値'!$F$10/100,0)+IF(D44="CLT",X44*'3＿各種係数値'!$F$11/100,0)+IF(D44="LVL",X44*'3＿各種係数値'!$F$12/100,0)=0," ",IF(D44="集成材",X44*'3＿各種係数値'!$F$9/100,0)+IF(D44="合板",X44*'3＿各種係数値'!$F$10/100,0)+IF(D44="CLT",X44*'3＿各種係数値'!$F$11/100,0)+IF(D44="LVL",X44*'3＿各種係数値'!$F$12/100,0))</f>
        <v xml:space="preserve"> </v>
      </c>
      <c r="AB44" s="13" t="str">
        <f t="shared" si="10"/>
        <v xml:space="preserve"> </v>
      </c>
      <c r="AC44" s="153"/>
      <c r="AD44" s="154"/>
      <c r="AE44" s="13"/>
    </row>
    <row r="45" spans="2:31" ht="27" customHeight="1">
      <c r="B45" s="2">
        <f t="shared" si="8"/>
        <v>32</v>
      </c>
      <c r="C45" s="166"/>
      <c r="D45" s="166"/>
      <c r="E45" s="144"/>
      <c r="F45" s="157"/>
      <c r="G45" s="190"/>
      <c r="H45" s="185"/>
      <c r="I45" s="270"/>
      <c r="J45" s="271"/>
      <c r="K45" s="147"/>
      <c r="L45" s="270"/>
      <c r="M45" s="271"/>
      <c r="N45" s="147"/>
      <c r="O45" s="147"/>
      <c r="P45" s="147"/>
      <c r="Q45" s="147"/>
      <c r="R45" s="13" t="str">
        <f t="shared" si="2"/>
        <v xml:space="preserve"> </v>
      </c>
      <c r="S45" s="13" t="str">
        <f t="shared" si="3"/>
        <v xml:space="preserve"> </v>
      </c>
      <c r="T45" s="13" t="str">
        <f t="shared" si="0"/>
        <v/>
      </c>
      <c r="U45" s="13" t="str">
        <f t="shared" si="9"/>
        <v/>
      </c>
      <c r="V45" s="147"/>
      <c r="W45" s="147"/>
      <c r="X45" s="147"/>
      <c r="Y45" s="13" t="str">
        <f>IF(OR(V45="スギ",W45="スギ"),IF(C45="製材区分（製材・集成材・CLT等）",X45*'3＿各種係数値'!$F$13/100,X45*'3＿各種係数値'!$F$15/100)," ")</f>
        <v xml:space="preserve"> </v>
      </c>
      <c r="Z45" s="13" t="str">
        <f>IF(OR(V45="ヒノキ",W45="ヒノキ"),IF(C45="製材区分（製材・集成材・CLT等）",X45*'3＿各種係数値'!$F$14/100,X45*'3＿各種係数値'!$F$16/100)," ")</f>
        <v xml:space="preserve"> </v>
      </c>
      <c r="AA45" s="13" t="str">
        <f>IF(IF(D45="集成材",X45*'3＿各種係数値'!$F$9/100,0)+IF(D45="合板",X45*'3＿各種係数値'!$F$10/100,0)+IF(D45="CLT",X45*'3＿各種係数値'!$F$11/100,0)+IF(D45="LVL",X45*'3＿各種係数値'!$F$12/100,0)=0," ",IF(D45="集成材",X45*'3＿各種係数値'!$F$9/100,0)+IF(D45="合板",X45*'3＿各種係数値'!$F$10/100,0)+IF(D45="CLT",X45*'3＿各種係数値'!$F$11/100,0)+IF(D45="LVL",X45*'3＿各種係数値'!$F$12/100,0))</f>
        <v xml:space="preserve"> </v>
      </c>
      <c r="AB45" s="13" t="str">
        <f t="shared" si="10"/>
        <v xml:space="preserve"> </v>
      </c>
      <c r="AC45" s="153"/>
      <c r="AD45" s="154"/>
      <c r="AE45" s="13" t="str">
        <f t="shared" si="6"/>
        <v xml:space="preserve"> </v>
      </c>
    </row>
    <row r="46" spans="2:31" ht="27" customHeight="1">
      <c r="B46" s="2">
        <f t="shared" si="8"/>
        <v>33</v>
      </c>
      <c r="C46" s="166"/>
      <c r="D46" s="166"/>
      <c r="E46" s="144"/>
      <c r="F46" s="157"/>
      <c r="G46" s="190"/>
      <c r="H46" s="185"/>
      <c r="I46" s="270"/>
      <c r="J46" s="271"/>
      <c r="K46" s="147"/>
      <c r="L46" s="270"/>
      <c r="M46" s="271"/>
      <c r="N46" s="147"/>
      <c r="O46" s="147"/>
      <c r="P46" s="147"/>
      <c r="Q46" s="147"/>
      <c r="R46" s="13" t="str">
        <f t="shared" si="2"/>
        <v xml:space="preserve"> </v>
      </c>
      <c r="S46" s="13" t="str">
        <f t="shared" si="3"/>
        <v xml:space="preserve"> </v>
      </c>
      <c r="T46" s="13" t="str">
        <f t="shared" si="0"/>
        <v/>
      </c>
      <c r="U46" s="13" t="str">
        <f t="shared" si="9"/>
        <v/>
      </c>
      <c r="V46" s="147"/>
      <c r="W46" s="147"/>
      <c r="X46" s="147"/>
      <c r="Y46" s="13" t="str">
        <f>IF(OR(V46="スギ",W46="スギ"),IF(C46="製材区分（製材・集成材・CLT等）",X46*'3＿各種係数値'!$F$13/100,X46*'3＿各種係数値'!$F$15/100)," ")</f>
        <v xml:space="preserve"> </v>
      </c>
      <c r="Z46" s="13" t="str">
        <f>IF(OR(V46="ヒノキ",W46="ヒノキ"),IF(C46="製材区分（製材・集成材・CLT等）",X46*'3＿各種係数値'!$F$14/100,X46*'3＿各種係数値'!$F$16/100)," ")</f>
        <v xml:space="preserve"> </v>
      </c>
      <c r="AA46" s="13" t="str">
        <f>IF(IF(D46="集成材",X46*'3＿各種係数値'!$F$9/100,0)+IF(D46="合板",X46*'3＿各種係数値'!$F$10/100,0)+IF(D46="CLT",X46*'3＿各種係数値'!$F$11/100,0)+IF(D46="LVL",X46*'3＿各種係数値'!$F$12/100,0)=0," ",IF(D46="集成材",X46*'3＿各種係数値'!$F$9/100,0)+IF(D46="合板",X46*'3＿各種係数値'!$F$10/100,0)+IF(D46="CLT",X46*'3＿各種係数値'!$F$11/100,0)+IF(D46="LVL",X46*'3＿各種係数値'!$F$12/100,0))</f>
        <v xml:space="preserve"> </v>
      </c>
      <c r="AB46" s="13" t="str">
        <f t="shared" si="10"/>
        <v xml:space="preserve"> </v>
      </c>
      <c r="AC46" s="153"/>
      <c r="AD46" s="154"/>
      <c r="AE46" s="13" t="str">
        <f t="shared" si="6"/>
        <v xml:space="preserve"> </v>
      </c>
    </row>
    <row r="47" spans="2:31" ht="27" customHeight="1">
      <c r="B47" s="2">
        <f t="shared" si="8"/>
        <v>34</v>
      </c>
      <c r="C47" s="166"/>
      <c r="D47" s="166"/>
      <c r="E47" s="144"/>
      <c r="F47" s="157"/>
      <c r="G47" s="190"/>
      <c r="H47" s="185"/>
      <c r="I47" s="270"/>
      <c r="J47" s="271"/>
      <c r="K47" s="147"/>
      <c r="L47" s="270"/>
      <c r="M47" s="271"/>
      <c r="N47" s="147"/>
      <c r="O47" s="147"/>
      <c r="P47" s="147"/>
      <c r="Q47" s="147"/>
      <c r="R47" s="13" t="str">
        <f t="shared" si="2"/>
        <v xml:space="preserve"> </v>
      </c>
      <c r="S47" s="13" t="str">
        <f t="shared" si="3"/>
        <v xml:space="preserve"> </v>
      </c>
      <c r="T47" s="13" t="str">
        <f t="shared" si="0"/>
        <v/>
      </c>
      <c r="U47" s="13" t="str">
        <f t="shared" si="9"/>
        <v/>
      </c>
      <c r="V47" s="147"/>
      <c r="W47" s="147"/>
      <c r="X47" s="147"/>
      <c r="Y47" s="13" t="str">
        <f>IF(OR(V47="スギ",W47="スギ"),IF(C47="製材区分（製材・集成材・CLT等）",X47*'3＿各種係数値'!$F$13/100,X47*'3＿各種係数値'!$F$15/100)," ")</f>
        <v xml:space="preserve"> </v>
      </c>
      <c r="Z47" s="13" t="str">
        <f>IF(OR(V47="ヒノキ",W47="ヒノキ"),IF(C47="製材区分（製材・集成材・CLT等）",X47*'3＿各種係数値'!$F$14/100,X47*'3＿各種係数値'!$F$16/100)," ")</f>
        <v xml:space="preserve"> </v>
      </c>
      <c r="AA47" s="13" t="str">
        <f>IF(IF(D47="集成材",X47*'3＿各種係数値'!$F$9/100,0)+IF(D47="合板",X47*'3＿各種係数値'!$F$10/100,0)+IF(D47="CLT",X47*'3＿各種係数値'!$F$11/100,0)+IF(D47="LVL",X47*'3＿各種係数値'!$F$12/100,0)=0," ",IF(D47="集成材",X47*'3＿各種係数値'!$F$9/100,0)+IF(D47="合板",X47*'3＿各種係数値'!$F$10/100,0)+IF(D47="CLT",X47*'3＿各種係数値'!$F$11/100,0)+IF(D47="LVL",X47*'3＿各種係数値'!$F$12/100,0))</f>
        <v xml:space="preserve"> </v>
      </c>
      <c r="AB47" s="13" t="str">
        <f t="shared" si="10"/>
        <v xml:space="preserve"> </v>
      </c>
      <c r="AC47" s="153"/>
      <c r="AD47" s="154"/>
      <c r="AE47" s="13" t="str">
        <f t="shared" si="6"/>
        <v xml:space="preserve"> </v>
      </c>
    </row>
    <row r="48" spans="2:31" ht="27" customHeight="1">
      <c r="B48" s="2">
        <f t="shared" si="8"/>
        <v>35</v>
      </c>
      <c r="C48" s="166"/>
      <c r="D48" s="166"/>
      <c r="E48" s="144"/>
      <c r="F48" s="157"/>
      <c r="G48" s="190"/>
      <c r="H48" s="185"/>
      <c r="I48" s="270"/>
      <c r="J48" s="271"/>
      <c r="K48" s="147"/>
      <c r="L48" s="270"/>
      <c r="M48" s="271"/>
      <c r="N48" s="147"/>
      <c r="O48" s="147"/>
      <c r="P48" s="147"/>
      <c r="Q48" s="147"/>
      <c r="R48" s="13" t="str">
        <f t="shared" si="2"/>
        <v xml:space="preserve"> </v>
      </c>
      <c r="S48" s="13" t="str">
        <f t="shared" si="3"/>
        <v xml:space="preserve"> </v>
      </c>
      <c r="T48" s="13" t="str">
        <f t="shared" si="0"/>
        <v/>
      </c>
      <c r="U48" s="13" t="str">
        <f t="shared" si="9"/>
        <v/>
      </c>
      <c r="V48" s="147"/>
      <c r="W48" s="147"/>
      <c r="X48" s="147"/>
      <c r="Y48" s="13" t="str">
        <f>IF(OR(V48="スギ",W48="スギ"),IF(C48="製材区分（製材・集成材・CLT等）",X48*'3＿各種係数値'!$F$13/100,X48*'3＿各種係数値'!$F$15/100)," ")</f>
        <v xml:space="preserve"> </v>
      </c>
      <c r="Z48" s="13" t="str">
        <f>IF(OR(V48="ヒノキ",W48="ヒノキ"),IF(C48="製材区分（製材・集成材・CLT等）",X48*'3＿各種係数値'!$F$14/100,X48*'3＿各種係数値'!$F$16/100)," ")</f>
        <v xml:space="preserve"> </v>
      </c>
      <c r="AA48" s="13" t="str">
        <f>IF(IF(D48="集成材",X48*'3＿各種係数値'!$F$9/100,0)+IF(D48="合板",X48*'3＿各種係数値'!$F$10/100,0)+IF(D48="CLT",X48*'3＿各種係数値'!$F$11/100,0)+IF(D48="LVL",X48*'3＿各種係数値'!$F$12/100,0)=0," ",IF(D48="集成材",X48*'3＿各種係数値'!$F$9/100,0)+IF(D48="合板",X48*'3＿各種係数値'!$F$10/100,0)+IF(D48="CLT",X48*'3＿各種係数値'!$F$11/100,0)+IF(D48="LVL",X48*'3＿各種係数値'!$F$12/100,0))</f>
        <v xml:space="preserve"> </v>
      </c>
      <c r="AB48" s="13" t="str">
        <f t="shared" si="10"/>
        <v xml:space="preserve"> </v>
      </c>
      <c r="AC48" s="153"/>
      <c r="AD48" s="154"/>
      <c r="AE48" s="13" t="str">
        <f t="shared" si="6"/>
        <v xml:space="preserve"> </v>
      </c>
    </row>
    <row r="49" spans="2:31" ht="27" customHeight="1">
      <c r="B49" s="2">
        <f t="shared" si="8"/>
        <v>36</v>
      </c>
      <c r="C49" s="166"/>
      <c r="D49" s="166"/>
      <c r="E49" s="144"/>
      <c r="F49" s="157"/>
      <c r="G49" s="190"/>
      <c r="H49" s="185"/>
      <c r="I49" s="270"/>
      <c r="J49" s="271"/>
      <c r="K49" s="147"/>
      <c r="L49" s="270"/>
      <c r="M49" s="271"/>
      <c r="N49" s="147"/>
      <c r="O49" s="147"/>
      <c r="P49" s="147"/>
      <c r="Q49" s="147"/>
      <c r="R49" s="13" t="str">
        <f t="shared" si="2"/>
        <v xml:space="preserve"> </v>
      </c>
      <c r="S49" s="13" t="str">
        <f t="shared" si="3"/>
        <v xml:space="preserve"> </v>
      </c>
      <c r="T49" s="13" t="str">
        <f t="shared" si="0"/>
        <v/>
      </c>
      <c r="U49" s="13" t="str">
        <f t="shared" si="9"/>
        <v/>
      </c>
      <c r="V49" s="147"/>
      <c r="W49" s="147"/>
      <c r="X49" s="147"/>
      <c r="Y49" s="13" t="str">
        <f>IF(OR(V49="スギ",W49="スギ"),IF(C49="製材区分（製材・集成材・CLT等）",X49*'3＿各種係数値'!$F$13/100,X49*'3＿各種係数値'!$F$15/100)," ")</f>
        <v xml:space="preserve"> </v>
      </c>
      <c r="Z49" s="13" t="str">
        <f>IF(OR(V49="ヒノキ",W49="ヒノキ"),IF(C49="製材区分（製材・集成材・CLT等）",X49*'3＿各種係数値'!$F$14/100,X49*'3＿各種係数値'!$F$16/100)," ")</f>
        <v xml:space="preserve"> </v>
      </c>
      <c r="AA49" s="13" t="str">
        <f>IF(IF(D49="集成材",X49*'3＿各種係数値'!$F$9/100,0)+IF(D49="合板",X49*'3＿各種係数値'!$F$10/100,0)+IF(D49="CLT",X49*'3＿各種係数値'!$F$11/100,0)+IF(D49="LVL",X49*'3＿各種係数値'!$F$12/100,0)=0," ",IF(D49="集成材",X49*'3＿各種係数値'!$F$9/100,0)+IF(D49="合板",X49*'3＿各種係数値'!$F$10/100,0)+IF(D49="CLT",X49*'3＿各種係数値'!$F$11/100,0)+IF(D49="LVL",X49*'3＿各種係数値'!$F$12/100,0))</f>
        <v xml:space="preserve"> </v>
      </c>
      <c r="AB49" s="13" t="str">
        <f t="shared" si="10"/>
        <v xml:space="preserve"> </v>
      </c>
      <c r="AC49" s="153"/>
      <c r="AD49" s="154"/>
      <c r="AE49" s="13" t="str">
        <f t="shared" si="6"/>
        <v xml:space="preserve"> </v>
      </c>
    </row>
    <row r="50" spans="2:31" ht="27" customHeight="1">
      <c r="B50" s="2">
        <f t="shared" si="8"/>
        <v>37</v>
      </c>
      <c r="C50" s="166"/>
      <c r="D50" s="166"/>
      <c r="E50" s="144"/>
      <c r="F50" s="157"/>
      <c r="G50" s="190"/>
      <c r="H50" s="185"/>
      <c r="I50" s="270"/>
      <c r="J50" s="271"/>
      <c r="K50" s="147"/>
      <c r="L50" s="270"/>
      <c r="M50" s="271"/>
      <c r="N50" s="147"/>
      <c r="O50" s="147"/>
      <c r="P50" s="147"/>
      <c r="Q50" s="147"/>
      <c r="R50" s="13" t="str">
        <f t="shared" si="2"/>
        <v xml:space="preserve"> </v>
      </c>
      <c r="S50" s="13" t="str">
        <f t="shared" si="3"/>
        <v xml:space="preserve"> </v>
      </c>
      <c r="T50" s="13" t="str">
        <f t="shared" si="0"/>
        <v/>
      </c>
      <c r="U50" s="13" t="str">
        <f t="shared" si="9"/>
        <v/>
      </c>
      <c r="V50" s="147"/>
      <c r="W50" s="147"/>
      <c r="X50" s="147"/>
      <c r="Y50" s="13" t="str">
        <f>IF(OR(V50="スギ",W50="スギ"),IF(C50="製材区分（製材・集成材・CLT等）",X50*'3＿各種係数値'!$F$13/100,X50*'3＿各種係数値'!$F$15/100)," ")</f>
        <v xml:space="preserve"> </v>
      </c>
      <c r="Z50" s="13" t="str">
        <f>IF(OR(V50="ヒノキ",W50="ヒノキ"),IF(C50="製材区分（製材・集成材・CLT等）",X50*'3＿各種係数値'!$F$14/100,X50*'3＿各種係数値'!$F$16/100)," ")</f>
        <v xml:space="preserve"> </v>
      </c>
      <c r="AA50" s="13" t="str">
        <f>IF(IF(D50="集成材",X50*'3＿各種係数値'!$F$9/100,0)+IF(D50="合板",X50*'3＿各種係数値'!$F$10/100,0)+IF(D50="CLT",X50*'3＿各種係数値'!$F$11/100,0)+IF(D50="LVL",X50*'3＿各種係数値'!$F$12/100,0)=0," ",IF(D50="集成材",X50*'3＿各種係数値'!$F$9/100,0)+IF(D50="合板",X50*'3＿各種係数値'!$F$10/100,0)+IF(D50="CLT",X50*'3＿各種係数値'!$F$11/100,0)+IF(D50="LVL",X50*'3＿各種係数値'!$F$12/100,0))</f>
        <v xml:space="preserve"> </v>
      </c>
      <c r="AB50" s="13" t="str">
        <f t="shared" si="10"/>
        <v xml:space="preserve"> </v>
      </c>
      <c r="AC50" s="153"/>
      <c r="AD50" s="154"/>
      <c r="AE50" s="13" t="str">
        <f t="shared" si="6"/>
        <v xml:space="preserve"> </v>
      </c>
    </row>
    <row r="51" spans="2:31" ht="27" customHeight="1">
      <c r="B51" s="2">
        <f t="shared" si="8"/>
        <v>38</v>
      </c>
      <c r="C51" s="166"/>
      <c r="D51" s="166"/>
      <c r="E51" s="144"/>
      <c r="F51" s="157"/>
      <c r="G51" s="190"/>
      <c r="H51" s="185"/>
      <c r="I51" s="270"/>
      <c r="J51" s="271"/>
      <c r="K51" s="147"/>
      <c r="L51" s="270"/>
      <c r="M51" s="271"/>
      <c r="N51" s="147"/>
      <c r="O51" s="147"/>
      <c r="P51" s="147"/>
      <c r="Q51" s="147"/>
      <c r="R51" s="13" t="str">
        <f t="shared" si="2"/>
        <v xml:space="preserve"> </v>
      </c>
      <c r="S51" s="13" t="str">
        <f t="shared" si="3"/>
        <v xml:space="preserve"> </v>
      </c>
      <c r="T51" s="13" t="str">
        <f t="shared" si="0"/>
        <v/>
      </c>
      <c r="U51" s="13" t="str">
        <f t="shared" si="9"/>
        <v/>
      </c>
      <c r="V51" s="147"/>
      <c r="W51" s="147"/>
      <c r="X51" s="147"/>
      <c r="Y51" s="13" t="str">
        <f>IF(OR(V51="スギ",W51="スギ"),IF(C51="製材区分（製材・集成材・CLT等）",X51*'3＿各種係数値'!$F$13/100,X51*'3＿各種係数値'!$F$15/100)," ")</f>
        <v xml:space="preserve"> </v>
      </c>
      <c r="Z51" s="13" t="str">
        <f>IF(OR(V51="ヒノキ",W51="ヒノキ"),IF(C51="製材区分（製材・集成材・CLT等）",X51*'3＿各種係数値'!$F$14/100,X51*'3＿各種係数値'!$F$16/100)," ")</f>
        <v xml:space="preserve"> </v>
      </c>
      <c r="AA51" s="13" t="str">
        <f>IF(IF(D51="集成材",X51*'3＿各種係数値'!$F$9/100,0)+IF(D51="合板",X51*'3＿各種係数値'!$F$10/100,0)+IF(D51="CLT",X51*'3＿各種係数値'!$F$11/100,0)+IF(D51="LVL",X51*'3＿各種係数値'!$F$12/100,0)=0," ",IF(D51="集成材",X51*'3＿各種係数値'!$F$9/100,0)+IF(D51="合板",X51*'3＿各種係数値'!$F$10/100,0)+IF(D51="CLT",X51*'3＿各種係数値'!$F$11/100,0)+IF(D51="LVL",X51*'3＿各種係数値'!$F$12/100,0))</f>
        <v xml:space="preserve"> </v>
      </c>
      <c r="AB51" s="13" t="str">
        <f t="shared" si="10"/>
        <v xml:space="preserve"> </v>
      </c>
      <c r="AC51" s="153"/>
      <c r="AD51" s="154"/>
      <c r="AE51" s="13" t="str">
        <f t="shared" si="6"/>
        <v xml:space="preserve"> </v>
      </c>
    </row>
    <row r="52" spans="2:31" ht="27" customHeight="1">
      <c r="B52" s="2">
        <f t="shared" si="8"/>
        <v>39</v>
      </c>
      <c r="C52" s="166"/>
      <c r="D52" s="166"/>
      <c r="E52" s="144"/>
      <c r="F52" s="157"/>
      <c r="G52" s="190"/>
      <c r="H52" s="185"/>
      <c r="I52" s="270"/>
      <c r="J52" s="271"/>
      <c r="K52" s="147"/>
      <c r="L52" s="270"/>
      <c r="M52" s="271"/>
      <c r="N52" s="147"/>
      <c r="O52" s="147"/>
      <c r="P52" s="147"/>
      <c r="Q52" s="147"/>
      <c r="R52" s="13" t="str">
        <f t="shared" si="2"/>
        <v xml:space="preserve"> </v>
      </c>
      <c r="S52" s="13" t="str">
        <f t="shared" si="3"/>
        <v xml:space="preserve"> </v>
      </c>
      <c r="T52" s="13" t="str">
        <f t="shared" si="0"/>
        <v/>
      </c>
      <c r="U52" s="13" t="str">
        <f t="shared" si="9"/>
        <v/>
      </c>
      <c r="V52" s="147"/>
      <c r="W52" s="147"/>
      <c r="X52" s="147"/>
      <c r="Y52" s="13" t="str">
        <f>IF(OR(V52="スギ",W52="スギ"),IF(C52="製材区分（製材・集成材・CLT等）",X52*'3＿各種係数値'!$F$13/100,X52*'3＿各種係数値'!$F$15/100)," ")</f>
        <v xml:space="preserve"> </v>
      </c>
      <c r="Z52" s="13" t="str">
        <f>IF(OR(V52="ヒノキ",W52="ヒノキ"),IF(C52="製材区分（製材・集成材・CLT等）",X52*'3＿各種係数値'!$F$14/100,X52*'3＿各種係数値'!$F$16/100)," ")</f>
        <v xml:space="preserve"> </v>
      </c>
      <c r="AA52" s="13" t="str">
        <f>IF(IF(D52="集成材",X52*'3＿各種係数値'!$F$9/100,0)+IF(D52="合板",X52*'3＿各種係数値'!$F$10/100,0)+IF(D52="CLT",X52*'3＿各種係数値'!$F$11/100,0)+IF(D52="LVL",X52*'3＿各種係数値'!$F$12/100,0)=0," ",IF(D52="集成材",X52*'3＿各種係数値'!$F$9/100,0)+IF(D52="合板",X52*'3＿各種係数値'!$F$10/100,0)+IF(D52="CLT",X52*'3＿各種係数値'!$F$11/100,0)+IF(D52="LVL",X52*'3＿各種係数値'!$F$12/100,0))</f>
        <v xml:space="preserve"> </v>
      </c>
      <c r="AB52" s="13" t="str">
        <f t="shared" si="10"/>
        <v xml:space="preserve"> </v>
      </c>
      <c r="AC52" s="153"/>
      <c r="AD52" s="154"/>
      <c r="AE52" s="13" t="str">
        <f t="shared" si="6"/>
        <v xml:space="preserve"> </v>
      </c>
    </row>
    <row r="53" spans="2:31" ht="27" customHeight="1" thickBot="1">
      <c r="B53" s="2">
        <f t="shared" si="8"/>
        <v>40</v>
      </c>
      <c r="C53" s="166"/>
      <c r="D53" s="166"/>
      <c r="E53" s="151"/>
      <c r="F53" s="157"/>
      <c r="G53" s="190"/>
      <c r="H53" s="195"/>
      <c r="I53" s="270"/>
      <c r="J53" s="271"/>
      <c r="K53" s="152"/>
      <c r="L53" s="270"/>
      <c r="M53" s="271"/>
      <c r="N53" s="152"/>
      <c r="O53" s="147"/>
      <c r="P53" s="152"/>
      <c r="Q53" s="152"/>
      <c r="R53" s="13" t="str">
        <f t="shared" si="2"/>
        <v xml:space="preserve"> </v>
      </c>
      <c r="S53" s="13" t="str">
        <f t="shared" si="3"/>
        <v xml:space="preserve"> </v>
      </c>
      <c r="T53" s="14" t="str">
        <f t="shared" si="0"/>
        <v/>
      </c>
      <c r="U53" s="13" t="str">
        <f t="shared" si="9"/>
        <v/>
      </c>
      <c r="V53" s="147"/>
      <c r="W53" s="147"/>
      <c r="X53" s="152"/>
      <c r="Y53" s="13" t="str">
        <f>IF(OR(V53="スギ",W53="スギ"),IF(C53="製材区分（製材・集成材・CLT等）",X53*'3＿各種係数値'!$F$13/100,X53*'3＿各種係数値'!$F$15/100)," ")</f>
        <v xml:space="preserve"> </v>
      </c>
      <c r="Z53" s="13" t="str">
        <f>IF(OR(V53="ヒノキ",W53="ヒノキ"),IF(C53="製材区分（製材・集成材・CLT等）",X53*'3＿各種係数値'!$F$14/100,X53*'3＿各種係数値'!$F$16/100)," ")</f>
        <v xml:space="preserve"> </v>
      </c>
      <c r="AA53" s="13" t="str">
        <f>IF(IF(D53="集成材",X53*'3＿各種係数値'!$F$9/100,0)+IF(D53="合板",X53*'3＿各種係数値'!$F$10/100,0)+IF(D53="CLT",X53*'3＿各種係数値'!$F$11/100,0)+IF(D53="LVL",X53*'3＿各種係数値'!$F$12/100,0)=0," ",IF(D53="集成材",X53*'3＿各種係数値'!$F$9/100,0)+IF(D53="合板",X53*'3＿各種係数値'!$F$10/100,0)+IF(D53="CLT",X53*'3＿各種係数値'!$F$11/100,0)+IF(D53="LVL",X53*'3＿各種係数値'!$F$12/100,0))</f>
        <v xml:space="preserve"> </v>
      </c>
      <c r="AB53" s="13" t="str">
        <f t="shared" si="10"/>
        <v xml:space="preserve"> </v>
      </c>
      <c r="AC53" s="198"/>
      <c r="AD53" s="155"/>
      <c r="AE53" s="14" t="str">
        <f t="shared" si="6"/>
        <v xml:space="preserve"> </v>
      </c>
    </row>
    <row r="54" spans="2:31" ht="27" customHeight="1" thickTop="1">
      <c r="B54" s="9" t="s">
        <v>10</v>
      </c>
      <c r="C54" s="8"/>
      <c r="D54" s="8"/>
      <c r="E54" s="8"/>
      <c r="F54" s="8"/>
      <c r="G54" s="8"/>
      <c r="H54" s="20">
        <f>SUM(H14:H53)</f>
        <v>36</v>
      </c>
      <c r="I54" s="297"/>
      <c r="J54" s="297"/>
      <c r="K54" s="20">
        <f>SUM(K14:K53)</f>
        <v>30</v>
      </c>
      <c r="L54" s="297"/>
      <c r="M54" s="297"/>
      <c r="N54" s="20">
        <f>SUM(N14:N53)</f>
        <v>6</v>
      </c>
      <c r="O54" s="20"/>
      <c r="P54" s="20">
        <f>SUM(P14:P53)</f>
        <v>2</v>
      </c>
      <c r="Q54" s="20"/>
      <c r="R54" s="20">
        <f>SUM(R14:R53)</f>
        <v>1.333333333333333</v>
      </c>
      <c r="S54" s="20">
        <f>SUM(S14:S53)</f>
        <v>0</v>
      </c>
      <c r="T54" s="20">
        <f>SUM(T14:T53)</f>
        <v>1.333333333333333</v>
      </c>
      <c r="U54" s="20">
        <f>SUM(U14:U53)</f>
        <v>0.66666666666666696</v>
      </c>
      <c r="V54" s="20"/>
      <c r="W54" s="20"/>
      <c r="X54" s="20">
        <f>SUM(X14:X53)</f>
        <v>7</v>
      </c>
      <c r="Y54" s="20">
        <f>SUM(Y14:Y53)</f>
        <v>2.95</v>
      </c>
      <c r="Z54" s="20">
        <f>SUM(Z14:Z53)</f>
        <v>0.65</v>
      </c>
      <c r="AA54" s="20">
        <f>SUM(AA14:AA53)</f>
        <v>5.65</v>
      </c>
      <c r="AB54" s="20">
        <f>SUM(AB14:AB53)</f>
        <v>1.35</v>
      </c>
      <c r="AC54" s="118"/>
      <c r="AD54" s="20">
        <f>SUM(AD14:AD53)</f>
        <v>0</v>
      </c>
      <c r="AE54" s="20">
        <f>SUM(AE14:AE53)</f>
        <v>45</v>
      </c>
    </row>
    <row r="56" spans="2:31" ht="21" customHeight="1" thickBot="1">
      <c r="G56" s="282" t="s">
        <v>65</v>
      </c>
      <c r="H56" s="283"/>
      <c r="I56" s="283"/>
      <c r="J56" s="283"/>
      <c r="K56" s="283"/>
      <c r="L56" s="283"/>
      <c r="M56" s="283"/>
      <c r="N56" s="284"/>
      <c r="O56" s="288" t="s">
        <v>317</v>
      </c>
      <c r="P56" s="289"/>
      <c r="Q56" s="325"/>
      <c r="R56" s="325"/>
      <c r="S56" s="325"/>
      <c r="T56" s="325"/>
      <c r="U56" s="325"/>
      <c r="V56" s="325"/>
      <c r="W56" s="325"/>
      <c r="X56" s="325"/>
      <c r="Y56" s="326"/>
      <c r="Z56" s="326"/>
      <c r="AA56" s="326"/>
      <c r="AB56" s="327"/>
      <c r="AC56" s="288" t="s">
        <v>70</v>
      </c>
      <c r="AD56" s="289"/>
      <c r="AE56" s="290"/>
    </row>
    <row r="57" spans="2:31" ht="21" customHeight="1" thickTop="1">
      <c r="G57" s="285"/>
      <c r="H57" s="286"/>
      <c r="I57" s="286"/>
      <c r="J57" s="286"/>
      <c r="K57" s="286"/>
      <c r="L57" s="286"/>
      <c r="M57" s="286"/>
      <c r="N57" s="287"/>
      <c r="O57" s="275" t="s">
        <v>56</v>
      </c>
      <c r="P57" s="276"/>
      <c r="Q57" s="276"/>
      <c r="R57" s="276"/>
      <c r="S57" s="276"/>
      <c r="T57" s="276"/>
      <c r="U57" s="314"/>
      <c r="V57" s="319" t="s">
        <v>58</v>
      </c>
      <c r="W57" s="320"/>
      <c r="X57" s="321"/>
      <c r="Y57" s="322"/>
      <c r="Z57" s="322"/>
      <c r="AA57" s="322"/>
      <c r="AB57" s="323"/>
      <c r="AC57" s="292"/>
      <c r="AD57" s="292"/>
      <c r="AE57" s="293"/>
    </row>
    <row r="58" spans="2:31" ht="21" customHeight="1">
      <c r="G58" s="22" t="s">
        <v>68</v>
      </c>
      <c r="H58" s="23">
        <f>H54</f>
        <v>36</v>
      </c>
      <c r="I58" s="24" t="s">
        <v>69</v>
      </c>
      <c r="J58" s="24"/>
      <c r="K58" s="25">
        <f>K54+N54</f>
        <v>36</v>
      </c>
      <c r="L58" s="26"/>
      <c r="M58" s="26"/>
      <c r="N58" s="26"/>
      <c r="O58" s="278" t="s">
        <v>67</v>
      </c>
      <c r="P58" s="279"/>
      <c r="Q58" s="279"/>
      <c r="R58" s="280"/>
      <c r="S58" s="281"/>
      <c r="T58" s="47">
        <f>T54</f>
        <v>1.333333333333333</v>
      </c>
      <c r="U58" s="112"/>
      <c r="V58" s="324" t="s">
        <v>67</v>
      </c>
      <c r="W58" s="279"/>
      <c r="X58" s="280"/>
      <c r="Y58" s="280"/>
      <c r="Z58" s="281"/>
      <c r="AA58" s="47">
        <f>AA54</f>
        <v>5.65</v>
      </c>
      <c r="AB58" s="112"/>
      <c r="AC58" s="313" t="s">
        <v>71</v>
      </c>
      <c r="AD58" s="294"/>
      <c r="AE58" s="27">
        <f>H58+T58+AA58</f>
        <v>42.983333333333334</v>
      </c>
    </row>
    <row r="59" spans="2:31" ht="21" customHeight="1">
      <c r="G59" s="24" t="s">
        <v>35</v>
      </c>
      <c r="H59" s="27">
        <f>SUMIFS(H14:H53,G14:G53,"スギ")</f>
        <v>30</v>
      </c>
      <c r="I59" s="26"/>
      <c r="J59" s="26"/>
      <c r="K59" s="26"/>
      <c r="L59" s="26"/>
      <c r="M59" s="26"/>
      <c r="N59" s="26"/>
      <c r="O59" s="278" t="s">
        <v>66</v>
      </c>
      <c r="P59" s="279"/>
      <c r="Q59" s="279"/>
      <c r="R59" s="280"/>
      <c r="S59" s="281"/>
      <c r="T59" s="47">
        <f>R54</f>
        <v>1.333333333333333</v>
      </c>
      <c r="U59" s="112"/>
      <c r="V59" s="324" t="s">
        <v>35</v>
      </c>
      <c r="W59" s="279"/>
      <c r="X59" s="280"/>
      <c r="Y59" s="280"/>
      <c r="Z59" s="281"/>
      <c r="AA59" s="47">
        <f>Y54</f>
        <v>2.95</v>
      </c>
      <c r="AB59" s="112"/>
      <c r="AC59" s="313" t="s">
        <v>72</v>
      </c>
      <c r="AD59" s="294"/>
      <c r="AE59" s="27">
        <f>H59+T59+AA59</f>
        <v>34.283333333333331</v>
      </c>
    </row>
    <row r="60" spans="2:31" ht="21" customHeight="1" thickBot="1">
      <c r="G60" s="24" t="s">
        <v>36</v>
      </c>
      <c r="H60" s="27">
        <f>SUMIFS(H14:H53,G14:G53,"ヒノキ")</f>
        <v>6</v>
      </c>
      <c r="I60" s="26"/>
      <c r="J60" s="26"/>
      <c r="K60" s="26"/>
      <c r="L60" s="26"/>
      <c r="M60" s="26"/>
      <c r="N60" s="26"/>
      <c r="O60" s="278" t="s">
        <v>36</v>
      </c>
      <c r="P60" s="279"/>
      <c r="Q60" s="279"/>
      <c r="R60" s="280"/>
      <c r="S60" s="281"/>
      <c r="T60" s="47">
        <f>S54</f>
        <v>0</v>
      </c>
      <c r="U60" s="112"/>
      <c r="V60" s="315" t="s">
        <v>36</v>
      </c>
      <c r="W60" s="316"/>
      <c r="X60" s="317"/>
      <c r="Y60" s="317"/>
      <c r="Z60" s="318"/>
      <c r="AA60" s="116">
        <f>Z54</f>
        <v>0.65</v>
      </c>
      <c r="AB60" s="117"/>
      <c r="AC60" s="313" t="s">
        <v>73</v>
      </c>
      <c r="AD60" s="294"/>
      <c r="AE60" s="27">
        <f>H60+T60+AA60</f>
        <v>6.65</v>
      </c>
    </row>
    <row r="61" spans="2:31" ht="13.8" thickTop="1"/>
    <row r="63" spans="2:31">
      <c r="G63" s="49"/>
    </row>
  </sheetData>
  <sheetProtection algorithmName="SHA-512" hashValue="u4D/4/bXdjnLIaOU10vShOhCgoyx0O8wafC9R/9Lh+1qCxb7vUCGdQhyJKnB8rOE9fyRP5uX8udSTa8+1xt5jg==" saltValue="TG1TrU+gdLRO5SaGkHS/Sw==" spinCount="100000" sheet="1" objects="1" scenarios="1"/>
  <mergeCells count="123">
    <mergeCell ref="I15:J15"/>
    <mergeCell ref="L15:M15"/>
    <mergeCell ref="F9:F13"/>
    <mergeCell ref="B6:C6"/>
    <mergeCell ref="B7:C7"/>
    <mergeCell ref="D7:E7"/>
    <mergeCell ref="B9:B13"/>
    <mergeCell ref="C9:C13"/>
    <mergeCell ref="D9:D13"/>
    <mergeCell ref="E9:E13"/>
    <mergeCell ref="B3:C3"/>
    <mergeCell ref="D3:E3"/>
    <mergeCell ref="B4:C4"/>
    <mergeCell ref="D4:E4"/>
    <mergeCell ref="B5:C5"/>
    <mergeCell ref="D5:E5"/>
    <mergeCell ref="M12:N12"/>
    <mergeCell ref="I13:J13"/>
    <mergeCell ref="L13:M13"/>
    <mergeCell ref="V13:W13"/>
    <mergeCell ref="I14:J14"/>
    <mergeCell ref="L14:M14"/>
    <mergeCell ref="G9:AE9"/>
    <mergeCell ref="G10:N10"/>
    <mergeCell ref="AC10:AD12"/>
    <mergeCell ref="AE10:AE13"/>
    <mergeCell ref="I11:K11"/>
    <mergeCell ref="L11:N11"/>
    <mergeCell ref="J12:K12"/>
    <mergeCell ref="O11:U12"/>
    <mergeCell ref="O10:AB10"/>
    <mergeCell ref="V11:AB12"/>
    <mergeCell ref="I20:J20"/>
    <mergeCell ref="L20:M20"/>
    <mergeCell ref="I21:J21"/>
    <mergeCell ref="L21:M21"/>
    <mergeCell ref="I22:J22"/>
    <mergeCell ref="L22:M22"/>
    <mergeCell ref="I16:J16"/>
    <mergeCell ref="L16:M16"/>
    <mergeCell ref="I18:J18"/>
    <mergeCell ref="L18:M18"/>
    <mergeCell ref="I19:J19"/>
    <mergeCell ref="L19:M19"/>
    <mergeCell ref="I17:J17"/>
    <mergeCell ref="I26:J26"/>
    <mergeCell ref="L26:M26"/>
    <mergeCell ref="I27:J27"/>
    <mergeCell ref="L27:M27"/>
    <mergeCell ref="I28:J28"/>
    <mergeCell ref="L28:M28"/>
    <mergeCell ref="I23:J23"/>
    <mergeCell ref="L23:M23"/>
    <mergeCell ref="I24:J24"/>
    <mergeCell ref="L24:M24"/>
    <mergeCell ref="I25:J25"/>
    <mergeCell ref="L25:M25"/>
    <mergeCell ref="I32:J32"/>
    <mergeCell ref="L32:M32"/>
    <mergeCell ref="I33:J33"/>
    <mergeCell ref="L33:M33"/>
    <mergeCell ref="I34:J34"/>
    <mergeCell ref="L34:M34"/>
    <mergeCell ref="I29:J29"/>
    <mergeCell ref="L29:M29"/>
    <mergeCell ref="I30:J30"/>
    <mergeCell ref="L30:M30"/>
    <mergeCell ref="I31:J31"/>
    <mergeCell ref="L31:M31"/>
    <mergeCell ref="I38:J38"/>
    <mergeCell ref="L38:M38"/>
    <mergeCell ref="I39:J39"/>
    <mergeCell ref="L39:M39"/>
    <mergeCell ref="I40:J40"/>
    <mergeCell ref="L40:M40"/>
    <mergeCell ref="I35:J35"/>
    <mergeCell ref="L35:M35"/>
    <mergeCell ref="I36:J36"/>
    <mergeCell ref="L36:M36"/>
    <mergeCell ref="I37:J37"/>
    <mergeCell ref="L37:M37"/>
    <mergeCell ref="I44:J44"/>
    <mergeCell ref="L44:M44"/>
    <mergeCell ref="I45:J45"/>
    <mergeCell ref="L45:M45"/>
    <mergeCell ref="I46:J46"/>
    <mergeCell ref="L46:M46"/>
    <mergeCell ref="I41:J41"/>
    <mergeCell ref="L41:M41"/>
    <mergeCell ref="I42:J42"/>
    <mergeCell ref="L42:M42"/>
    <mergeCell ref="I43:J43"/>
    <mergeCell ref="L43:M43"/>
    <mergeCell ref="I47:J47"/>
    <mergeCell ref="L47:M47"/>
    <mergeCell ref="I48:J48"/>
    <mergeCell ref="L48:M48"/>
    <mergeCell ref="I49:J49"/>
    <mergeCell ref="L49:M49"/>
    <mergeCell ref="I50:J50"/>
    <mergeCell ref="L50:M50"/>
    <mergeCell ref="I51:J51"/>
    <mergeCell ref="AC56:AE57"/>
    <mergeCell ref="AC58:AD58"/>
    <mergeCell ref="AC59:AD59"/>
    <mergeCell ref="AC60:AD60"/>
    <mergeCell ref="O57:U57"/>
    <mergeCell ref="O59:S59"/>
    <mergeCell ref="O60:S60"/>
    <mergeCell ref="V60:Z60"/>
    <mergeCell ref="L51:M51"/>
    <mergeCell ref="V57:AB57"/>
    <mergeCell ref="V58:Z58"/>
    <mergeCell ref="V59:Z59"/>
    <mergeCell ref="O56:AB56"/>
    <mergeCell ref="G56:N57"/>
    <mergeCell ref="I54:J54"/>
    <mergeCell ref="L54:M54"/>
    <mergeCell ref="I53:J53"/>
    <mergeCell ref="L53:M53"/>
    <mergeCell ref="O58:S58"/>
    <mergeCell ref="I52:J52"/>
    <mergeCell ref="L52:M52"/>
  </mergeCells>
  <phoneticPr fontId="1"/>
  <dataValidations count="7">
    <dataValidation type="list" allowBlank="1" showInputMessage="1" showErrorMessage="1" sqref="J14:J16 J18:J53 I14:I53 L14:M53" xr:uid="{00000000-0002-0000-0100-000000000000}">
      <formula1>"樹種不明,スギ,ヒノキ,アカマツ,カラマツ,トドマツ,エゾマツ"</formula1>
    </dataValidation>
    <dataValidation type="custom" showInputMessage="1" showErrorMessage="1" sqref="G63:G64" xr:uid="{00000000-0002-0000-0100-000001000000}">
      <formula1>F63="国産木材"</formula1>
    </dataValidation>
    <dataValidation type="custom" showInputMessage="1" showErrorMessage="1" sqref="O66:O67" xr:uid="{00000000-0002-0000-0100-000002000000}">
      <formula1>F66="複合木質材料（樹種の割合がわかるもの）"</formula1>
    </dataValidation>
    <dataValidation type="list" allowBlank="1" showInputMessage="1" showErrorMessage="1" sqref="C14 C16:C21 C24:C53" xr:uid="{00000000-0002-0000-0100-000003000000}">
      <formula1>"製材区分（製材・集成材・ＣＬＴ等）,木質ボード（パーティクルボード）,木質ボード（硬質繊維板）,木質ボード（中質繊維板）,木質ボード（軟質繊維板）,合板区分（合板・ＬＶＬ等）"</formula1>
    </dataValidation>
    <dataValidation type="list" allowBlank="1" showInputMessage="1" showErrorMessage="1" sqref="C15 C22:C23" xr:uid="{00000000-0002-0000-0100-000004000000}">
      <formula1>"製材区分（製材・集成材・ＣＬＴ等）,合板区分（合板・ＬＶＬ等）,木質ボード（パーティクルボード）,木質ボード（硬質繊維板）,木質ボード（中質繊維板）,木質ボード（軟質繊維板）"</formula1>
    </dataValidation>
    <dataValidation type="list" allowBlank="1" showInputMessage="1" showErrorMessage="1" sqref="D14:D53" xr:uid="{00000000-0002-0000-0100-000005000000}">
      <formula1>"製材,集成材,合板,CLT,LVL,その他"</formula1>
    </dataValidation>
    <dataValidation type="list" allowBlank="1" showInputMessage="1" showErrorMessage="1" sqref="F14:F53" xr:uid="{00000000-0002-0000-0100-000006000000}">
      <formula1>"国産木材,混合製品（樹種の割合がわかるもの）,混合製品（樹種の割合がわからないもの）"</formula1>
    </dataValidation>
  </dataValidations>
  <pageMargins left="0.7" right="0.7" top="0.75" bottom="0.75" header="0.3" footer="0.3"/>
  <pageSetup paperSize="9" scale="33" orientation="landscape" r:id="rId1"/>
  <drawing r:id="rId2"/>
  <legacyDrawing r:id="rId3"/>
  <extLst>
    <ext xmlns:x14="http://schemas.microsoft.com/office/spreadsheetml/2009/9/main" uri="{CCE6A557-97BC-4b89-ADB6-D9C93CAAB3DF}">
      <x14:dataValidations xmlns:xm="http://schemas.microsoft.com/office/excel/2006/main" count="11">
        <x14:dataValidation type="list" showInputMessage="1" showErrorMessage="1" xr:uid="{00000000-0002-0000-0100-000007000000}">
          <x14:formula1>
            <xm:f>IF(F14="国産木材",'4_プルダウンリスト'!$A$3:$A$9,L3)</xm:f>
          </x14:formula1>
          <xm:sqref>G14</xm:sqref>
        </x14:dataValidation>
        <x14:dataValidation type="list" showInputMessage="1" showErrorMessage="1" xr:uid="{00000000-0002-0000-0100-000008000000}">
          <x14:formula1>
            <xm:f>IF(AND(F16="国産木材"),'4_プルダウンリスト'!$A$3:$A$9,L4)</xm:f>
          </x14:formula1>
          <xm:sqref>G16:G21 G24:G26</xm:sqref>
        </x14:dataValidation>
        <x14:dataValidation type="list" showInputMessage="1" showErrorMessage="1" xr:uid="{00000000-0002-0000-0100-000009000000}">
          <x14:formula1>
            <xm:f>IF(F14="混合製品（樹種の割合がわかるもの）",'4_プルダウンリスト'!$A$3:$A$9,L3)</xm:f>
          </x14:formula1>
          <xm:sqref>O14:O15 O53</xm:sqref>
        </x14:dataValidation>
        <x14:dataValidation type="list" showInputMessage="1" showErrorMessage="1" xr:uid="{00000000-0002-0000-0100-00000A000000}">
          <x14:formula1>
            <xm:f>IF(AND(F14="混合製品（樹種の割合がわからないもの）"),'4_プルダウンリスト'!$A$3:$A$9,L3)</xm:f>
          </x14:formula1>
          <xm:sqref>V14:V15 V53</xm:sqref>
        </x14:dataValidation>
        <x14:dataValidation type="list" allowBlank="1" showInputMessage="1" showErrorMessage="1" xr:uid="{00000000-0002-0000-0100-00000B000000}">
          <x14:formula1>
            <xm:f>IF(AND(F14="混合製品（樹種の割合がわからないもの）"),'4_プルダウンリスト'!$A$3:$A$9,L3)</xm:f>
          </x14:formula1>
          <xm:sqref>W14:W15 W53</xm:sqref>
        </x14:dataValidation>
        <x14:dataValidation type="list" allowBlank="1" showInputMessage="1" showErrorMessage="1" xr:uid="{00000000-0002-0000-0100-00000C000000}">
          <x14:formula1>
            <xm:f>'4_プルダウンリスト'!$B$3:$B$11</xm:f>
          </x14:formula1>
          <xm:sqref>AC14:AC53</xm:sqref>
        </x14:dataValidation>
        <x14:dataValidation type="list" showInputMessage="1" showErrorMessage="1" xr:uid="{00000000-0002-0000-0100-00000D000000}">
          <x14:formula1>
            <xm:f>IF(AND(F27="国産木材"),'4_プルダウンリスト'!$A$3:$A$9,L16)</xm:f>
          </x14:formula1>
          <xm:sqref>G27:G52</xm:sqref>
        </x14:dataValidation>
        <x14:dataValidation type="list" showInputMessage="1" showErrorMessage="1" xr:uid="{00000000-0002-0000-0100-00000E000000}">
          <x14:formula1>
            <xm:f>IF(AND(F53="国産木材"),'4_プルダウンリスト'!$A$3:$A$9,L43)</xm:f>
          </x14:formula1>
          <xm:sqref>G53</xm:sqref>
        </x14:dataValidation>
        <x14:dataValidation type="list" showInputMessage="1" showErrorMessage="1" xr:uid="{00000000-0002-0000-0100-00000F000000}">
          <x14:formula1>
            <xm:f>IF(F16="混合製品（樹種の割合がわかるもの）",'4_プルダウンリスト'!$A$3:$A$9,L4)</xm:f>
          </x14:formula1>
          <xm:sqref>O16:O52</xm:sqref>
        </x14:dataValidation>
        <x14:dataValidation type="list" showInputMessage="1" showErrorMessage="1" xr:uid="{00000000-0002-0000-0100-000010000000}">
          <x14:formula1>
            <xm:f>IF(AND(F16="混合製品（樹種の割合がわからないもの）"),'4_プルダウンリスト'!$A$3:$A$9,L4)</xm:f>
          </x14:formula1>
          <xm:sqref>V16:V52</xm:sqref>
        </x14:dataValidation>
        <x14:dataValidation type="list" allowBlank="1" showInputMessage="1" showErrorMessage="1" xr:uid="{00000000-0002-0000-0100-000011000000}">
          <x14:formula1>
            <xm:f>IF(AND(F16="混合製品（樹種の割合がわからないもの）"),'4_プルダウンリスト'!$A$3:$A$9,L4)</xm:f>
          </x14:formula1>
          <xm:sqref>W16:W52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18"/>
  <sheetViews>
    <sheetView workbookViewId="0">
      <selection activeCell="M16" sqref="M16"/>
    </sheetView>
  </sheetViews>
  <sheetFormatPr defaultRowHeight="13.2"/>
  <cols>
    <col min="1" max="1" width="6.21875" customWidth="1"/>
    <col min="2" max="2" width="34.6640625" customWidth="1"/>
    <col min="3" max="3" width="10" customWidth="1"/>
    <col min="5" max="5" width="4.77734375" customWidth="1"/>
    <col min="6" max="6" width="8.77734375" customWidth="1"/>
    <col min="7" max="7" width="23.77734375" customWidth="1"/>
    <col min="8" max="8" width="12.44140625" customWidth="1"/>
    <col min="9" max="9" width="7.44140625" customWidth="1"/>
  </cols>
  <sheetData>
    <row r="1" spans="2:9" ht="19.2">
      <c r="B1" s="12" t="s">
        <v>347</v>
      </c>
    </row>
    <row r="2" spans="2:9" ht="19.2">
      <c r="B2" s="12"/>
    </row>
    <row r="3" spans="2:9" ht="16.2">
      <c r="B3" s="18" t="s">
        <v>337</v>
      </c>
    </row>
    <row r="4" spans="2:9" ht="30" customHeight="1">
      <c r="B4" s="2" t="s">
        <v>0</v>
      </c>
      <c r="C4" s="360" t="str">
        <f>IF('1_入力シート'!D3="","",'1_入力シート'!D3)</f>
        <v/>
      </c>
      <c r="D4" s="361"/>
      <c r="E4" s="361"/>
      <c r="F4" s="361"/>
      <c r="G4" s="361"/>
      <c r="H4" s="361"/>
      <c r="I4" s="362"/>
    </row>
    <row r="5" spans="2:9" ht="30" customHeight="1">
      <c r="B5" s="2" t="s">
        <v>75</v>
      </c>
      <c r="C5" s="295" t="str">
        <f>IF('1_入力シート'!D4="","",'1_入力シート'!D4)</f>
        <v/>
      </c>
      <c r="D5" s="280"/>
      <c r="E5" s="280"/>
      <c r="F5" s="280"/>
      <c r="G5" s="280"/>
      <c r="H5" s="280"/>
      <c r="I5" s="281"/>
    </row>
    <row r="6" spans="2:9" ht="30" customHeight="1">
      <c r="B6" s="2" t="s">
        <v>74</v>
      </c>
      <c r="C6" s="295" t="str">
        <f>IF('1_入力シート'!D5="","",'1_入力シート'!D5)</f>
        <v/>
      </c>
      <c r="D6" s="280"/>
      <c r="E6" s="280"/>
      <c r="F6" s="280"/>
      <c r="G6" s="280"/>
      <c r="H6" s="280"/>
      <c r="I6" s="281"/>
    </row>
    <row r="7" spans="2:9" ht="30" customHeight="1">
      <c r="B7" s="2" t="s">
        <v>1</v>
      </c>
      <c r="C7" s="295" t="str">
        <f>IF('1_入力シート'!D7="","",'1_入力シート'!D7)</f>
        <v/>
      </c>
      <c r="D7" s="280"/>
      <c r="E7" s="280"/>
      <c r="F7" s="280"/>
      <c r="G7" s="280"/>
      <c r="H7" s="280"/>
      <c r="I7" s="281"/>
    </row>
    <row r="8" spans="2:9" ht="30" customHeight="1" thickBot="1">
      <c r="B8" s="37" t="s">
        <v>311</v>
      </c>
      <c r="C8" s="354">
        <f>'1_入力シート'!AE98</f>
        <v>0</v>
      </c>
      <c r="D8" s="354"/>
      <c r="E8" s="355"/>
      <c r="F8" s="363" t="s">
        <v>9</v>
      </c>
      <c r="G8" s="364"/>
      <c r="H8" s="365"/>
      <c r="I8" s="15">
        <f>'1_入力シート'!D6</f>
        <v>0</v>
      </c>
    </row>
    <row r="9" spans="2:9" ht="30" customHeight="1" thickTop="1" thickBot="1">
      <c r="B9" s="35" t="s">
        <v>13</v>
      </c>
      <c r="C9" s="34" t="s">
        <v>14</v>
      </c>
      <c r="D9" s="348" t="str">
        <f>IFERROR(IF(I9&gt;='3＿各種係数値'!C6,"3",IF(I9&gt;='3＿各種係数値'!C5,"2",IF(I9&gt;='3＿各種係数値'!C4,"1"," "))),"")</f>
        <v xml:space="preserve"> </v>
      </c>
      <c r="E9" s="349"/>
      <c r="F9" s="356" t="s">
        <v>15</v>
      </c>
      <c r="G9" s="357"/>
      <c r="H9" s="358"/>
      <c r="I9" s="1">
        <f>IF(OR(C8=0,I8=0),0,C8/I8)</f>
        <v>0</v>
      </c>
    </row>
    <row r="10" spans="2:9" ht="30" customHeight="1" thickTop="1" thickBot="1">
      <c r="B10" s="36" t="s">
        <v>16</v>
      </c>
      <c r="C10" s="34" t="s">
        <v>19</v>
      </c>
      <c r="D10" s="32">
        <f>ROUNDUP(I10*'3＿各種係数値'!F7,0)</f>
        <v>0</v>
      </c>
      <c r="E10" s="33" t="s">
        <v>17</v>
      </c>
      <c r="F10" s="356" t="s">
        <v>20</v>
      </c>
      <c r="G10" s="357"/>
      <c r="H10" s="358"/>
      <c r="I10" s="1">
        <f>'1_入力シート'!AE99</f>
        <v>0</v>
      </c>
    </row>
    <row r="11" spans="2:9" ht="30" customHeight="1" thickTop="1" thickBot="1">
      <c r="B11" s="36" t="s">
        <v>18</v>
      </c>
      <c r="C11" s="34" t="s">
        <v>19</v>
      </c>
      <c r="D11" s="32">
        <f>ROUNDUP(I11*'3＿各種係数値'!F8,0)</f>
        <v>0</v>
      </c>
      <c r="E11" s="33" t="s">
        <v>17</v>
      </c>
      <c r="F11" s="356" t="s">
        <v>21</v>
      </c>
      <c r="G11" s="357"/>
      <c r="H11" s="358"/>
      <c r="I11" s="1">
        <f>'1_入力シート'!AE100</f>
        <v>0</v>
      </c>
    </row>
    <row r="12" spans="2:9" ht="30" customHeight="1" thickTop="1" thickBot="1">
      <c r="B12" s="350" t="s">
        <v>23</v>
      </c>
      <c r="C12" s="352">
        <f>IF(C8=0,0,ROUNDUP(I14/C8,1)*100)</f>
        <v>0</v>
      </c>
      <c r="D12" s="352"/>
      <c r="E12" s="352"/>
      <c r="F12" s="3" t="s">
        <v>308</v>
      </c>
      <c r="G12" s="48" t="str">
        <f>IF('1_入力シート'!J12="","",'1_入力シート'!J12)</f>
        <v/>
      </c>
      <c r="H12" s="4" t="s">
        <v>307</v>
      </c>
      <c r="I12" s="1">
        <f>'1_入力シート'!K94</f>
        <v>0</v>
      </c>
    </row>
    <row r="13" spans="2:9" ht="30" customHeight="1" thickTop="1" thickBot="1">
      <c r="B13" s="350"/>
      <c r="C13" s="352"/>
      <c r="D13" s="352"/>
      <c r="E13" s="352"/>
      <c r="F13" s="3" t="s">
        <v>308</v>
      </c>
      <c r="G13" s="48" t="str">
        <f>IF('1_入力シート'!M12="","",'1_入力シート'!M12)</f>
        <v/>
      </c>
      <c r="H13" s="4" t="s">
        <v>307</v>
      </c>
      <c r="I13" s="1">
        <f>'1_入力シート'!N94</f>
        <v>0</v>
      </c>
    </row>
    <row r="14" spans="2:9" ht="30" customHeight="1" thickTop="1">
      <c r="B14" s="351"/>
      <c r="C14" s="353"/>
      <c r="D14" s="353"/>
      <c r="E14" s="353"/>
      <c r="F14" s="359" t="s">
        <v>309</v>
      </c>
      <c r="G14" s="357"/>
      <c r="H14" s="358"/>
      <c r="I14" s="1">
        <f>'1_入力シート'!K98</f>
        <v>0</v>
      </c>
    </row>
    <row r="15" spans="2:9" ht="30" customHeight="1">
      <c r="B15" s="38" t="s">
        <v>310</v>
      </c>
      <c r="C15" s="342"/>
      <c r="D15" s="343"/>
      <c r="E15" s="343"/>
      <c r="F15" s="343"/>
      <c r="G15" s="343"/>
      <c r="H15" s="343"/>
      <c r="I15" s="344"/>
    </row>
    <row r="16" spans="2:9" ht="30" customHeight="1">
      <c r="B16" s="94" t="str">
        <f>IFERROR(IF(I9&gt;='3＿各種係数値'!C5,"（キャッチフレーズを入力できます）",IF(I9&gt;='3＿各種係数値'!C4,"（レベル１ですのでキャッチフレーズは入力できません）"," ")),"")</f>
        <v xml:space="preserve"> </v>
      </c>
      <c r="C16" s="345"/>
      <c r="D16" s="346"/>
      <c r="E16" s="346"/>
      <c r="F16" s="346"/>
      <c r="G16" s="346"/>
      <c r="H16" s="346"/>
      <c r="I16" s="347"/>
    </row>
    <row r="17" spans="2:9" ht="30" customHeight="1">
      <c r="B17" s="1" t="s">
        <v>312</v>
      </c>
      <c r="C17" s="338">
        <f>'12_炭素貯蔵量算定出力シート'!C5</f>
        <v>0</v>
      </c>
      <c r="D17" s="338"/>
      <c r="E17" s="338"/>
      <c r="F17" s="340" t="s">
        <v>314</v>
      </c>
      <c r="G17" s="340"/>
      <c r="H17" s="341">
        <f>'12_炭素貯蔵量算定出力シート'!D5</f>
        <v>0</v>
      </c>
      <c r="I17" s="340"/>
    </row>
    <row r="18" spans="2:9" ht="30" customHeight="1">
      <c r="B18" s="1" t="s">
        <v>313</v>
      </c>
      <c r="C18" s="339">
        <f>'12_炭素貯蔵量算定出力シート'!E5</f>
        <v>0</v>
      </c>
      <c r="D18" s="339"/>
      <c r="E18" s="339"/>
      <c r="F18" s="340" t="s">
        <v>315</v>
      </c>
      <c r="G18" s="340"/>
      <c r="H18" s="341">
        <f>'12_炭素貯蔵量算定出力シート'!F5</f>
        <v>0</v>
      </c>
      <c r="I18" s="340"/>
    </row>
  </sheetData>
  <sheetProtection algorithmName="SHA-512" hashValue="Vyxr5+nDvLkMYMNX7FQqWPxmM81H9h/msmYys55RiFf4pfH66kc5y6hiSUjXSCR8+mumB2ZhuGcxKB+cgWjFOg==" saltValue="YKZola6K1SoxA0WFUl9FJg==" spinCount="100000" sheet="1" objects="1" scenarios="1"/>
  <mergeCells count="20">
    <mergeCell ref="C4:I4"/>
    <mergeCell ref="C5:I5"/>
    <mergeCell ref="C6:I6"/>
    <mergeCell ref="C7:I7"/>
    <mergeCell ref="F8:H8"/>
    <mergeCell ref="C15:I16"/>
    <mergeCell ref="D9:E9"/>
    <mergeCell ref="B12:B14"/>
    <mergeCell ref="C12:E14"/>
    <mergeCell ref="C8:E8"/>
    <mergeCell ref="F9:H9"/>
    <mergeCell ref="F10:H10"/>
    <mergeCell ref="F11:H11"/>
    <mergeCell ref="F14:H14"/>
    <mergeCell ref="C17:E17"/>
    <mergeCell ref="C18:E18"/>
    <mergeCell ref="F17:G17"/>
    <mergeCell ref="H17:I17"/>
    <mergeCell ref="F18:G18"/>
    <mergeCell ref="H18:I18"/>
  </mergeCells>
  <phoneticPr fontId="1"/>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custom" allowBlank="1" showInputMessage="1" showErrorMessage="1" errorTitle="キャッチフレーズの入力制限" error="レベル３か２の場合でないとキャッチフレーズは入力できません" xr:uid="{00000000-0002-0000-0200-000000000000}">
          <x14:formula1>
            <xm:f>I9&gt;='3＿各種係数値'!C6</xm:f>
          </x14:formula1>
          <xm:sqref>C15:I16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I18"/>
  <sheetViews>
    <sheetView zoomScale="60" zoomScaleNormal="60" workbookViewId="0">
      <selection activeCell="G13" sqref="G13"/>
    </sheetView>
  </sheetViews>
  <sheetFormatPr defaultRowHeight="13.2"/>
  <cols>
    <col min="1" max="1" width="6.21875" customWidth="1"/>
    <col min="2" max="2" width="34.6640625" customWidth="1"/>
    <col min="3" max="3" width="10" customWidth="1"/>
    <col min="5" max="5" width="4.77734375" customWidth="1"/>
    <col min="6" max="6" width="8.77734375" customWidth="1"/>
    <col min="7" max="7" width="23.77734375" customWidth="1"/>
    <col min="8" max="8" width="12.44140625" customWidth="1"/>
    <col min="9" max="9" width="7.33203125" customWidth="1"/>
  </cols>
  <sheetData>
    <row r="1" spans="2:9" ht="19.2">
      <c r="B1" s="12" t="s">
        <v>347</v>
      </c>
    </row>
    <row r="2" spans="2:9" ht="19.2">
      <c r="B2" s="12"/>
    </row>
    <row r="3" spans="2:9" ht="16.2">
      <c r="B3" s="18" t="s">
        <v>337</v>
      </c>
    </row>
    <row r="4" spans="2:9" ht="30" customHeight="1">
      <c r="B4" s="2" t="s">
        <v>0</v>
      </c>
      <c r="C4" s="360" t="str">
        <f>IF('1_入力シート (記入例) '!D3="","",'1_入力シート (記入例) '!D3)</f>
        <v>2025年○月○日</v>
      </c>
      <c r="D4" s="361"/>
      <c r="E4" s="361"/>
      <c r="F4" s="361"/>
      <c r="G4" s="361"/>
      <c r="H4" s="361"/>
      <c r="I4" s="362"/>
    </row>
    <row r="5" spans="2:9" ht="30" customHeight="1">
      <c r="B5" s="2" t="s">
        <v>75</v>
      </c>
      <c r="C5" s="295" t="str">
        <f>IF('1_入力シート (記入例) '!D4="","",'1_入力シート (記入例) '!D4)</f>
        <v>○○○○</v>
      </c>
      <c r="D5" s="280"/>
      <c r="E5" s="280"/>
      <c r="F5" s="280"/>
      <c r="G5" s="280"/>
      <c r="H5" s="280"/>
      <c r="I5" s="281"/>
    </row>
    <row r="6" spans="2:9" ht="30" customHeight="1">
      <c r="B6" s="2" t="s">
        <v>74</v>
      </c>
      <c r="C6" s="295" t="str">
        <f>IF('1_入力シート (記入例) '!D5="","",'1_入力シート (記入例) '!D5)</f>
        <v>○○邸</v>
      </c>
      <c r="D6" s="280"/>
      <c r="E6" s="280"/>
      <c r="F6" s="280"/>
      <c r="G6" s="280"/>
      <c r="H6" s="280"/>
      <c r="I6" s="281"/>
    </row>
    <row r="7" spans="2:9" ht="30" customHeight="1">
      <c r="B7" s="2" t="s">
        <v>1</v>
      </c>
      <c r="C7" s="295" t="str">
        <f>IF('1_入力シート (記入例) '!D7="","",'1_入力シート (記入例) '!D7)</f>
        <v>○○○○</v>
      </c>
      <c r="D7" s="280"/>
      <c r="E7" s="280"/>
      <c r="F7" s="280"/>
      <c r="G7" s="280"/>
      <c r="H7" s="280"/>
      <c r="I7" s="281"/>
    </row>
    <row r="8" spans="2:9" ht="30" customHeight="1" thickBot="1">
      <c r="B8" s="38" t="s">
        <v>22</v>
      </c>
      <c r="C8" s="379">
        <f>'1_入力シート (記入例) '!AE58</f>
        <v>42.983333333333334</v>
      </c>
      <c r="D8" s="380"/>
      <c r="E8" s="380"/>
      <c r="F8" s="363" t="s">
        <v>9</v>
      </c>
      <c r="G8" s="364"/>
      <c r="H8" s="365"/>
      <c r="I8" s="15">
        <f>'1_入力シート (記入例) '!D6</f>
        <v>165</v>
      </c>
    </row>
    <row r="9" spans="2:9" ht="30" customHeight="1" thickTop="1">
      <c r="B9" s="28" t="s">
        <v>13</v>
      </c>
      <c r="C9" s="29" t="s">
        <v>14</v>
      </c>
      <c r="D9" s="381" t="str">
        <f>IFERROR(IF(I9&gt;='3＿各種係数値'!C6,"3",IF(I9&gt;='3＿各種係数値'!C5,"2",IF(I9&gt;='3＿各種係数値'!C4,"1"," "))),"")</f>
        <v>3</v>
      </c>
      <c r="E9" s="382"/>
      <c r="F9" s="356" t="s">
        <v>15</v>
      </c>
      <c r="G9" s="357"/>
      <c r="H9" s="358"/>
      <c r="I9" s="19">
        <f>IF(OR(C8=0,I8=0),0,C8/I8)</f>
        <v>0.26050505050505052</v>
      </c>
    </row>
    <row r="10" spans="2:9" ht="30" customHeight="1">
      <c r="B10" s="30" t="s">
        <v>16</v>
      </c>
      <c r="C10" s="10" t="s">
        <v>19</v>
      </c>
      <c r="D10" s="11">
        <f>ROUNDUP(I10*'3＿各種係数値'!F7,0)</f>
        <v>151</v>
      </c>
      <c r="E10" s="31" t="s">
        <v>17</v>
      </c>
      <c r="F10" s="356" t="s">
        <v>20</v>
      </c>
      <c r="G10" s="357"/>
      <c r="H10" s="358"/>
      <c r="I10" s="13">
        <f>'1_入力シート (記入例) '!AE59</f>
        <v>34.283333333333331</v>
      </c>
    </row>
    <row r="11" spans="2:9" ht="30" customHeight="1" thickBot="1">
      <c r="B11" s="39" t="s">
        <v>18</v>
      </c>
      <c r="C11" s="40" t="s">
        <v>19</v>
      </c>
      <c r="D11" s="41">
        <f>ROUNDUP(I11*'3＿各種係数値'!F8,0)</f>
        <v>38</v>
      </c>
      <c r="E11" s="42" t="s">
        <v>17</v>
      </c>
      <c r="F11" s="356" t="s">
        <v>21</v>
      </c>
      <c r="G11" s="357"/>
      <c r="H11" s="358"/>
      <c r="I11" s="13">
        <f>'1_入力シート (記入例) '!AE60</f>
        <v>6.65</v>
      </c>
    </row>
    <row r="12" spans="2:9" ht="30" customHeight="1" thickTop="1">
      <c r="B12" s="375" t="s">
        <v>23</v>
      </c>
      <c r="C12" s="376">
        <f>IF(C8=0,0,ROUNDUP(I14/C8,1)*100)</f>
        <v>90</v>
      </c>
      <c r="D12" s="377"/>
      <c r="E12" s="378"/>
      <c r="F12" s="3" t="s">
        <v>308</v>
      </c>
      <c r="G12" s="50" t="str">
        <f>IF('1_入力シート (記入例) '!J12="","",'1_入力シート (記入例) '!J12)</f>
        <v>○○杉</v>
      </c>
      <c r="H12" s="4" t="s">
        <v>307</v>
      </c>
      <c r="I12" s="1">
        <f>'1_入力シート (記入例) '!K54</f>
        <v>30</v>
      </c>
    </row>
    <row r="13" spans="2:9" ht="30" customHeight="1">
      <c r="B13" s="375"/>
      <c r="C13" s="376"/>
      <c r="D13" s="377"/>
      <c r="E13" s="378"/>
      <c r="F13" s="3" t="s">
        <v>308</v>
      </c>
      <c r="G13" s="50" t="str">
        <f>IF('1_入力シート (記入例) '!M12="","",'1_入力シート (記入例) '!M12)</f>
        <v>△△桧</v>
      </c>
      <c r="H13" s="4" t="s">
        <v>307</v>
      </c>
      <c r="I13" s="1">
        <f>'1_入力シート (記入例) '!N54</f>
        <v>6</v>
      </c>
    </row>
    <row r="14" spans="2:9" ht="30" customHeight="1" thickBot="1">
      <c r="B14" s="375"/>
      <c r="C14" s="376"/>
      <c r="D14" s="377"/>
      <c r="E14" s="378"/>
      <c r="F14" s="383" t="s">
        <v>309</v>
      </c>
      <c r="G14" s="384"/>
      <c r="H14" s="385"/>
      <c r="I14" s="38">
        <f>'1_入力シート (記入例) '!K58</f>
        <v>36</v>
      </c>
    </row>
    <row r="15" spans="2:9" ht="30" customHeight="1" thickTop="1">
      <c r="B15" s="95" t="s">
        <v>310</v>
      </c>
      <c r="C15" s="366" t="s">
        <v>316</v>
      </c>
      <c r="D15" s="367"/>
      <c r="E15" s="367"/>
      <c r="F15" s="367"/>
      <c r="G15" s="367"/>
      <c r="H15" s="367"/>
      <c r="I15" s="368"/>
    </row>
    <row r="16" spans="2:9" ht="30" customHeight="1" thickBot="1">
      <c r="B16" s="96" t="str">
        <f>IFERROR(IF(I9&gt;='3＿各種係数値'!C5,"（キャッチフレーズを入力できます）",IF(I9&gt;='3＿各種係数値'!C4,"（レベル１ですのでキャッチフレーズは入力できません）"," ")),"")</f>
        <v>（キャッチフレーズを入力できます）</v>
      </c>
      <c r="C16" s="369"/>
      <c r="D16" s="370"/>
      <c r="E16" s="370"/>
      <c r="F16" s="370"/>
      <c r="G16" s="370"/>
      <c r="H16" s="370"/>
      <c r="I16" s="371"/>
    </row>
    <row r="17" spans="2:9" ht="30" customHeight="1" thickTop="1">
      <c r="B17" s="93" t="s">
        <v>312</v>
      </c>
      <c r="C17" s="372">
        <f>'13_炭素貯蔵量算定出力シート 出力例'!C5</f>
        <v>41.633333333333333</v>
      </c>
      <c r="D17" s="372"/>
      <c r="E17" s="372"/>
      <c r="F17" s="373" t="s">
        <v>314</v>
      </c>
      <c r="G17" s="373"/>
      <c r="H17" s="374">
        <f>'13_炭素貯蔵量算定出力シート 出力例'!D5</f>
        <v>27.799999999999997</v>
      </c>
      <c r="I17" s="373"/>
    </row>
    <row r="18" spans="2:9" ht="30" customHeight="1">
      <c r="B18" s="1" t="s">
        <v>313</v>
      </c>
      <c r="C18" s="339">
        <f>'13_炭素貯蔵量算定出力シート 出力例'!E5</f>
        <v>47</v>
      </c>
      <c r="D18" s="339"/>
      <c r="E18" s="339"/>
      <c r="F18" s="340" t="s">
        <v>315</v>
      </c>
      <c r="G18" s="340"/>
      <c r="H18" s="341">
        <f>'13_炭素貯蔵量算定出力シート 出力例'!F5</f>
        <v>32.199999999999996</v>
      </c>
      <c r="I18" s="340"/>
    </row>
  </sheetData>
  <sheetProtection algorithmName="SHA-512" hashValue="BvRMBeDGohoFxT7aXo5SZpHWRk022iyc42uQYUHYYmIwUKMzcHsZnNThrJPq8lIlaYmxWS1nWFRnHZMDfT0pRQ==" saltValue="xBQwhTf/ua6IOSNA7oQ0Jg==" spinCount="100000" sheet="1" objects="1" scenarios="1"/>
  <mergeCells count="20">
    <mergeCell ref="B12:B14"/>
    <mergeCell ref="C12:E14"/>
    <mergeCell ref="C8:E8"/>
    <mergeCell ref="C4:I4"/>
    <mergeCell ref="C5:I5"/>
    <mergeCell ref="C6:I6"/>
    <mergeCell ref="C7:I7"/>
    <mergeCell ref="D9:E9"/>
    <mergeCell ref="F8:H8"/>
    <mergeCell ref="F9:H9"/>
    <mergeCell ref="F10:H10"/>
    <mergeCell ref="F11:H11"/>
    <mergeCell ref="F14:H14"/>
    <mergeCell ref="C15:I16"/>
    <mergeCell ref="C17:E17"/>
    <mergeCell ref="F17:G17"/>
    <mergeCell ref="H17:I17"/>
    <mergeCell ref="C18:E18"/>
    <mergeCell ref="F18:G18"/>
    <mergeCell ref="H18:I18"/>
  </mergeCells>
  <phoneticPr fontId="1"/>
  <pageMargins left="0.7" right="0.7" top="0.75" bottom="0.75" header="0.3" footer="0.3"/>
  <pageSetup paperSize="9" fitToHeight="0" orientation="landscape" r:id="rId1"/>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キャッチフレーズの入力制限" error="レベル３か２の場合でないとキャッチフレーズは入力できません" xr:uid="{00000000-0002-0000-0300-000000000000}">
          <x14:formula1>
            <xm:f>I9&gt;='3＿各種係数値'!C6</xm:f>
          </x14:formula1>
          <xm:sqref>C15:I16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6"/>
  <sheetViews>
    <sheetView workbookViewId="0">
      <selection activeCell="B13" sqref="B13:F16"/>
    </sheetView>
  </sheetViews>
  <sheetFormatPr defaultRowHeight="13.2"/>
  <cols>
    <col min="1" max="1" width="6.21875" customWidth="1"/>
  </cols>
  <sheetData>
    <row r="1" spans="2:6" ht="19.2">
      <c r="B1" s="12" t="s">
        <v>12</v>
      </c>
    </row>
    <row r="3" spans="2:6" ht="21" customHeight="1">
      <c r="B3" s="386" t="s">
        <v>29</v>
      </c>
      <c r="C3" s="280"/>
      <c r="D3" s="280"/>
      <c r="E3" s="280"/>
      <c r="F3" s="281"/>
    </row>
    <row r="4" spans="2:6" ht="21" customHeight="1">
      <c r="B4" s="1" t="s">
        <v>24</v>
      </c>
      <c r="C4" s="3">
        <v>5.7000000000000002E-2</v>
      </c>
      <c r="D4" s="16" t="s">
        <v>25</v>
      </c>
      <c r="E4" s="16">
        <v>9.6000000000000002E-2</v>
      </c>
      <c r="F4" s="4" t="s">
        <v>26</v>
      </c>
    </row>
    <row r="5" spans="2:6" ht="21" customHeight="1">
      <c r="B5" s="1" t="s">
        <v>27</v>
      </c>
      <c r="C5" s="3">
        <v>9.6000000000000002E-2</v>
      </c>
      <c r="D5" s="16" t="s">
        <v>25</v>
      </c>
      <c r="E5" s="16">
        <v>0.13400000000000001</v>
      </c>
      <c r="F5" s="4" t="s">
        <v>26</v>
      </c>
    </row>
    <row r="6" spans="2:6" ht="21" customHeight="1">
      <c r="B6" s="1" t="s">
        <v>28</v>
      </c>
      <c r="C6" s="3">
        <v>0.13400000000000001</v>
      </c>
      <c r="D6" s="16" t="s">
        <v>25</v>
      </c>
      <c r="E6" s="16"/>
      <c r="F6" s="4"/>
    </row>
    <row r="7" spans="2:6" ht="21" customHeight="1">
      <c r="B7" s="387" t="s">
        <v>30</v>
      </c>
      <c r="C7" s="387"/>
      <c r="D7" s="387"/>
      <c r="E7" s="387"/>
      <c r="F7" s="1">
        <v>4.4000000000000004</v>
      </c>
    </row>
    <row r="8" spans="2:6" ht="21" customHeight="1">
      <c r="B8" s="387" t="s">
        <v>31</v>
      </c>
      <c r="C8" s="387"/>
      <c r="D8" s="387"/>
      <c r="E8" s="387"/>
      <c r="F8" s="1">
        <v>5.6</v>
      </c>
    </row>
    <row r="9" spans="2:6" ht="21" customHeight="1">
      <c r="B9" s="388" t="s">
        <v>40</v>
      </c>
      <c r="C9" s="327"/>
      <c r="D9" s="387" t="s">
        <v>42</v>
      </c>
      <c r="E9" s="387"/>
      <c r="F9" s="1">
        <v>45</v>
      </c>
    </row>
    <row r="10" spans="2:6" ht="21" customHeight="1">
      <c r="B10" s="389"/>
      <c r="C10" s="390"/>
      <c r="D10" s="387" t="s">
        <v>43</v>
      </c>
      <c r="E10" s="387"/>
      <c r="F10" s="1">
        <v>88</v>
      </c>
    </row>
    <row r="11" spans="2:6" ht="21" customHeight="1">
      <c r="B11" s="389"/>
      <c r="C11" s="390"/>
      <c r="D11" s="387" t="s">
        <v>46</v>
      </c>
      <c r="E11" s="387"/>
      <c r="F11" s="1">
        <v>100</v>
      </c>
    </row>
    <row r="12" spans="2:6" ht="21" customHeight="1">
      <c r="B12" s="391"/>
      <c r="C12" s="392"/>
      <c r="D12" s="387" t="s">
        <v>47</v>
      </c>
      <c r="E12" s="387"/>
      <c r="F12" s="1">
        <v>95</v>
      </c>
    </row>
    <row r="13" spans="2:6" ht="21" customHeight="1">
      <c r="B13" s="387" t="s">
        <v>48</v>
      </c>
      <c r="C13" s="387"/>
      <c r="D13" s="387" t="s">
        <v>49</v>
      </c>
      <c r="E13" s="387"/>
      <c r="F13" s="1">
        <v>69</v>
      </c>
    </row>
    <row r="14" spans="2:6" ht="21" customHeight="1">
      <c r="B14" s="387"/>
      <c r="C14" s="387"/>
      <c r="D14" s="387" t="s">
        <v>50</v>
      </c>
      <c r="E14" s="387"/>
      <c r="F14" s="1">
        <v>16</v>
      </c>
    </row>
    <row r="15" spans="2:6" ht="21" customHeight="1">
      <c r="B15" s="387" t="s">
        <v>51</v>
      </c>
      <c r="C15" s="387"/>
      <c r="D15" s="387" t="s">
        <v>49</v>
      </c>
      <c r="E15" s="387"/>
      <c r="F15" s="1">
        <v>59</v>
      </c>
    </row>
    <row r="16" spans="2:6" ht="21" customHeight="1">
      <c r="B16" s="387"/>
      <c r="C16" s="387"/>
      <c r="D16" s="387" t="s">
        <v>50</v>
      </c>
      <c r="E16" s="387"/>
      <c r="F16" s="1">
        <v>13</v>
      </c>
    </row>
  </sheetData>
  <sheetProtection algorithmName="SHA-512" hashValue="rtyfVfGwRuafpB/aeGPxY7ARrJuieJZN/d1XTL7MC6MKeurievXnT5qI8f0HHiZH8beZzsO0wy9pxVvTcn8qQQ==" saltValue="hAGfPiZw+hdJg6eez9KkyA==" spinCount="100000" sheet="1" objects="1" scenarios="1"/>
  <mergeCells count="14">
    <mergeCell ref="B13:C14"/>
    <mergeCell ref="B15:C16"/>
    <mergeCell ref="D13:E13"/>
    <mergeCell ref="D14:E14"/>
    <mergeCell ref="D15:E15"/>
    <mergeCell ref="D16:E16"/>
    <mergeCell ref="B3:F3"/>
    <mergeCell ref="B7:E7"/>
    <mergeCell ref="B8:E8"/>
    <mergeCell ref="B9:C12"/>
    <mergeCell ref="D9:E9"/>
    <mergeCell ref="D10:E10"/>
    <mergeCell ref="D11:E11"/>
    <mergeCell ref="D12:E12"/>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11"/>
  <sheetViews>
    <sheetView workbookViewId="0">
      <selection activeCell="B7" sqref="B7"/>
    </sheetView>
  </sheetViews>
  <sheetFormatPr defaultRowHeight="13.2"/>
  <cols>
    <col min="1" max="1" width="16.21875" customWidth="1"/>
    <col min="2" max="2" width="25.21875" customWidth="1"/>
  </cols>
  <sheetData>
    <row r="2" spans="1:2">
      <c r="A2" s="3" t="s">
        <v>93</v>
      </c>
      <c r="B2" s="1" t="s">
        <v>94</v>
      </c>
    </row>
    <row r="3" spans="1:2">
      <c r="A3" s="3" t="s">
        <v>88</v>
      </c>
      <c r="B3" s="1" t="s">
        <v>95</v>
      </c>
    </row>
    <row r="4" spans="1:2">
      <c r="A4" s="3" t="s">
        <v>33</v>
      </c>
      <c r="B4" s="1" t="s">
        <v>96</v>
      </c>
    </row>
    <row r="5" spans="1:2">
      <c r="A5" s="3" t="s">
        <v>104</v>
      </c>
      <c r="B5" s="1" t="s">
        <v>97</v>
      </c>
    </row>
    <row r="6" spans="1:2">
      <c r="A6" s="3" t="s">
        <v>89</v>
      </c>
      <c r="B6" s="1" t="s">
        <v>98</v>
      </c>
    </row>
    <row r="7" spans="1:2">
      <c r="A7" s="3" t="s">
        <v>90</v>
      </c>
      <c r="B7" s="1" t="s">
        <v>99</v>
      </c>
    </row>
    <row r="8" spans="1:2">
      <c r="A8" s="3" t="s">
        <v>91</v>
      </c>
      <c r="B8" s="1" t="s">
        <v>100</v>
      </c>
    </row>
    <row r="9" spans="1:2">
      <c r="A9" s="3" t="s">
        <v>92</v>
      </c>
      <c r="B9" s="1" t="s">
        <v>101</v>
      </c>
    </row>
    <row r="10" spans="1:2">
      <c r="B10" s="1" t="s">
        <v>102</v>
      </c>
    </row>
    <row r="11" spans="1:2">
      <c r="B11" s="1" t="s">
        <v>103</v>
      </c>
    </row>
  </sheetData>
  <sheetProtection algorithmName="SHA-512" hashValue="1wS1vgvUwxuIamNaUGQGvNsSBvViyXvHP5qMPsY//WRBXSJgwH8tOp7q4EhyYZZe+rSoHFSEnLKTACERTGk4bQ==" saltValue="CsaTG+qcHkiLy29I0K9rAQ==" spinCount="100000" sheet="1" objects="1" scenarios="1"/>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8:P180"/>
  <sheetViews>
    <sheetView topLeftCell="A13" zoomScale="70" zoomScaleNormal="70" workbookViewId="0">
      <selection activeCell="I70" sqref="I70"/>
    </sheetView>
  </sheetViews>
  <sheetFormatPr defaultColWidth="9" defaultRowHeight="24.9" customHeight="1"/>
  <cols>
    <col min="1" max="1" width="2.88671875" style="51" customWidth="1"/>
    <col min="2" max="3" width="4.77734375" style="51" customWidth="1"/>
    <col min="4" max="4" width="31.21875" style="51" customWidth="1"/>
    <col min="5" max="5" width="32.88671875" style="51" customWidth="1"/>
    <col min="6" max="12" width="20.6640625" style="51" customWidth="1"/>
    <col min="13" max="13" width="25.44140625" style="51" customWidth="1"/>
    <col min="14" max="14" width="16.88671875" style="51" customWidth="1"/>
    <col min="15" max="15" width="26.44140625" style="51" customWidth="1"/>
    <col min="16" max="17" width="20.6640625" style="51" customWidth="1"/>
    <col min="18" max="16384" width="9" style="51"/>
  </cols>
  <sheetData>
    <row r="8" spans="2:16" ht="24.9" customHeight="1">
      <c r="N8" s="52" t="s">
        <v>106</v>
      </c>
      <c r="O8" s="208" t="str">
        <f>IF('1_入力シート'!D3=0,"",'1_入力シート'!D3)</f>
        <v/>
      </c>
      <c r="P8" s="209"/>
    </row>
    <row r="9" spans="2:16" ht="24.9" customHeight="1">
      <c r="N9" s="52" t="s">
        <v>107</v>
      </c>
      <c r="O9" s="420" t="str">
        <f>IF('1_入力シート'!D4=0,"",'1_入力シート'!D4)</f>
        <v/>
      </c>
      <c r="P9" s="394"/>
    </row>
    <row r="10" spans="2:16" ht="24.9" customHeight="1">
      <c r="N10" s="52" t="s">
        <v>108</v>
      </c>
      <c r="O10" s="421" t="str">
        <f>IF('1_入力シート'!D5=0,"",'1_入力シート'!D5)</f>
        <v/>
      </c>
      <c r="P10" s="422"/>
    </row>
    <row r="11" spans="2:16" ht="24.9" customHeight="1">
      <c r="N11" s="52" t="s">
        <v>109</v>
      </c>
      <c r="O11" s="210" t="str">
        <f>IF('1_入力シート'!D6=0,"",'1_入力シート'!D6)</f>
        <v/>
      </c>
      <c r="P11" s="209" t="s">
        <v>110</v>
      </c>
    </row>
    <row r="12" spans="2:16" ht="24.9" customHeight="1">
      <c r="N12" s="52" t="s">
        <v>111</v>
      </c>
      <c r="O12" s="421" t="str">
        <f>IF('1_入力シート'!D7=0,"",'1_入力シート'!D7)</f>
        <v/>
      </c>
      <c r="P12" s="422"/>
    </row>
    <row r="16" spans="2:16" ht="24.9" customHeight="1">
      <c r="B16" s="404" t="s">
        <v>335</v>
      </c>
      <c r="C16" s="404"/>
      <c r="D16" s="404"/>
      <c r="E16" s="404"/>
      <c r="F16" s="404"/>
      <c r="G16" s="404"/>
      <c r="H16" s="404"/>
      <c r="I16" s="404"/>
      <c r="J16" s="404"/>
      <c r="K16" s="404"/>
      <c r="L16" s="404"/>
      <c r="M16" s="404"/>
    </row>
    <row r="17" spans="2:16" ht="24.9" customHeight="1">
      <c r="B17" s="404"/>
      <c r="C17" s="404"/>
      <c r="D17" s="404"/>
      <c r="E17" s="404"/>
      <c r="F17" s="404"/>
      <c r="G17" s="404"/>
      <c r="H17" s="404"/>
      <c r="I17" s="404"/>
      <c r="J17" s="404"/>
      <c r="K17" s="404"/>
      <c r="L17" s="404"/>
      <c r="M17" s="404"/>
    </row>
    <row r="19" spans="2:16" ht="24.9" customHeight="1">
      <c r="B19" s="414" t="s">
        <v>112</v>
      </c>
      <c r="C19" s="415"/>
      <c r="D19" s="405" t="s">
        <v>113</v>
      </c>
      <c r="E19" s="405" t="s">
        <v>118</v>
      </c>
      <c r="F19" s="408" t="s">
        <v>114</v>
      </c>
      <c r="G19" s="409"/>
      <c r="H19" s="409"/>
      <c r="I19" s="409"/>
      <c r="J19" s="409"/>
      <c r="K19" s="409"/>
      <c r="L19" s="410"/>
      <c r="M19" s="411" t="s">
        <v>115</v>
      </c>
      <c r="N19" s="424" t="s">
        <v>116</v>
      </c>
      <c r="O19" s="410" t="s">
        <v>117</v>
      </c>
      <c r="P19" s="423"/>
    </row>
    <row r="20" spans="2:16" ht="24.9" customHeight="1">
      <c r="B20" s="416"/>
      <c r="C20" s="417"/>
      <c r="D20" s="406"/>
      <c r="E20" s="435"/>
      <c r="F20" s="424" t="s">
        <v>119</v>
      </c>
      <c r="G20" s="430"/>
      <c r="H20" s="431"/>
      <c r="I20" s="432" t="s">
        <v>120</v>
      </c>
      <c r="J20" s="433"/>
      <c r="K20" s="434"/>
      <c r="L20" s="427" t="s">
        <v>121</v>
      </c>
      <c r="M20" s="412"/>
      <c r="N20" s="425"/>
      <c r="O20" s="427" t="s">
        <v>122</v>
      </c>
      <c r="P20" s="427" t="s">
        <v>123</v>
      </c>
    </row>
    <row r="21" spans="2:16" ht="24.9" customHeight="1">
      <c r="B21" s="416"/>
      <c r="C21" s="417"/>
      <c r="D21" s="406"/>
      <c r="E21" s="435"/>
      <c r="F21" s="309"/>
      <c r="G21" s="306"/>
      <c r="H21" s="310"/>
      <c r="I21" s="309"/>
      <c r="J21" s="306"/>
      <c r="K21" s="310"/>
      <c r="L21" s="428"/>
      <c r="M21" s="412"/>
      <c r="N21" s="425"/>
      <c r="O21" s="428"/>
      <c r="P21" s="428"/>
    </row>
    <row r="22" spans="2:16" ht="27" customHeight="1">
      <c r="B22" s="416"/>
      <c r="C22" s="417"/>
      <c r="D22" s="406"/>
      <c r="E22" s="435"/>
      <c r="F22" s="311"/>
      <c r="G22" s="337"/>
      <c r="H22" s="312"/>
      <c r="I22" s="311"/>
      <c r="J22" s="337"/>
      <c r="K22" s="312"/>
      <c r="L22" s="428"/>
      <c r="M22" s="412"/>
      <c r="N22" s="425"/>
      <c r="O22" s="428"/>
      <c r="P22" s="428"/>
    </row>
    <row r="23" spans="2:16" ht="36.75" customHeight="1">
      <c r="B23" s="418"/>
      <c r="C23" s="419"/>
      <c r="D23" s="407"/>
      <c r="E23" s="54"/>
      <c r="F23" s="55" t="s">
        <v>124</v>
      </c>
      <c r="G23" s="55" t="s">
        <v>125</v>
      </c>
      <c r="H23" s="55" t="s">
        <v>126</v>
      </c>
      <c r="I23" s="56" t="s">
        <v>124</v>
      </c>
      <c r="J23" s="56" t="s">
        <v>125</v>
      </c>
      <c r="K23" s="56" t="s">
        <v>126</v>
      </c>
      <c r="L23" s="429"/>
      <c r="M23" s="413"/>
      <c r="N23" s="426"/>
      <c r="O23" s="429"/>
      <c r="P23" s="429"/>
    </row>
    <row r="24" spans="2:16" ht="27" customHeight="1">
      <c r="B24" s="395">
        <v>1</v>
      </c>
      <c r="C24" s="277"/>
      <c r="D24" s="256" t="str">
        <f>IF('1_入力シート'!C14=0,"",'1_入力シート'!C14)</f>
        <v/>
      </c>
      <c r="E24" s="257" t="str">
        <f>IF('1_入力シート'!E14=0,"",'1_入力シート'!E14)</f>
        <v/>
      </c>
      <c r="F24" s="199" t="str">
        <f>IF('1_入力シート'!G14=0,"",'1_入力シート'!G14)</f>
        <v/>
      </c>
      <c r="G24" s="200">
        <f>IF('1_入力シート'!H14=0,0,'1_入力シート'!H14)</f>
        <v>0</v>
      </c>
      <c r="H24" s="201" t="str">
        <f>IFERROR(IF(D24='99_炭素貯蔵量算定データベース'!$B$3,VLOOKUP(F24,'99_炭素貯蔵量算定データベース'!$F$3:$H$66,3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I24" s="200"/>
      <c r="J24" s="200"/>
      <c r="K24" s="201" t="str">
        <f>IFERROR(IF(D24='99_炭素貯蔵量算定データベース'!$B$3,VLOOKUP(I24,'99_炭素貯蔵量算定データベース'!$J$3:$L$85,3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L24" s="58">
        <f>IF(G24+J24=0,0,G24+J24)</f>
        <v>0</v>
      </c>
      <c r="M24" s="59" t="str">
        <f>IFERROR(VLOOKUP(D24,'99_炭素貯蔵量算定データベース'!$B$3:$D$8,3,FALSE),"")</f>
        <v/>
      </c>
      <c r="N24" s="58" t="str">
        <f t="array" ref="N24">IF(IFERROR(SUM(IF(ISERROR(O24:P24),"",O24:P24)),"")=0,"",IFERROR(SUM(IF(ISERROR(O24:P24),"",O24:P24)),""))</f>
        <v/>
      </c>
      <c r="O24" s="58" t="str">
        <f>IF(IFERROR(ROUND(G24*H24*M24*44/12,1),"")=0,"",IFERROR(ROUND(G24*H24*M24*44/12,1),""))</f>
        <v/>
      </c>
      <c r="P24" s="58" t="str">
        <f>IF(IFERROR(ROUND(J24*K24*M24*44/12,1),"")=0,"",IFERROR(ROUND(J24*K24*M24*44/12,1),""))</f>
        <v/>
      </c>
    </row>
    <row r="25" spans="2:16" ht="27" customHeight="1">
      <c r="B25" s="395">
        <f>B24+1</f>
        <v>2</v>
      </c>
      <c r="C25" s="277"/>
      <c r="D25" s="256" t="str">
        <f>IF('1_入力シート'!C15=0,"",'1_入力シート'!C15)</f>
        <v/>
      </c>
      <c r="E25" s="257" t="str">
        <f>IF('1_入力シート'!E15=0,"",'1_入力シート'!E15)</f>
        <v/>
      </c>
      <c r="F25" s="199" t="str">
        <f>IF('1_入力シート'!G15=0,"",'1_入力シート'!G15)</f>
        <v/>
      </c>
      <c r="G25" s="200">
        <f>IF('1_入力シート'!H15=0,0,'1_入力シート'!H15)</f>
        <v>0</v>
      </c>
      <c r="H25" s="201" t="str">
        <f>IFERROR(IF(D25='99_炭素貯蔵量算定データベース'!$B$3,VLOOKUP(F25,'99_炭素貯蔵量算定データベース'!$F$3:$H$66,3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I25" s="200"/>
      <c r="J25" s="200"/>
      <c r="K25" s="201" t="str">
        <f>IFERROR(IF(D25='99_炭素貯蔵量算定データベース'!$B$3,VLOOKUP(I25,'99_炭素貯蔵量算定データベース'!$J$3:$L$85,3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L25" s="58">
        <f t="shared" ref="L25:L51" si="0">IF(G25+J25=0,0,G25+J25)</f>
        <v>0</v>
      </c>
      <c r="M25" s="59" t="str">
        <f>IFERROR(VLOOKUP(D25,'99_炭素貯蔵量算定データベース'!$B$3:$D$8,3,FALSE),"")</f>
        <v/>
      </c>
      <c r="N25" s="58" t="str">
        <f t="array" ref="N25">IF(IFERROR(SUM(IF(ISERROR(O25:P25),"",O25:P25)),"")=0,"",IFERROR(SUM(IF(ISERROR(O25:P25),"",O25:P25)),""))</f>
        <v/>
      </c>
      <c r="O25" s="58" t="str">
        <f t="shared" ref="O25:O51" si="1">IF(IFERROR(ROUND(G25*H25*M25*44/12,1),"")=0,"",IFERROR(ROUND(G25*H25*M25*44/12,1),""))</f>
        <v/>
      </c>
      <c r="P25" s="58" t="str">
        <f t="shared" ref="P25:P51" si="2">IF(IFERROR(ROUND(J25*K25*M25*44/12,1),"")=0,"",IFERROR(ROUND(J25*K25*M25*44/12,1),""))</f>
        <v/>
      </c>
    </row>
    <row r="26" spans="2:16" ht="27" customHeight="1">
      <c r="B26" s="395">
        <f t="shared" ref="B26:B89" si="3">B25+1</f>
        <v>3</v>
      </c>
      <c r="C26" s="277"/>
      <c r="D26" s="256" t="str">
        <f>IF('1_入力シート'!C16=0,"",'1_入力シート'!C16)</f>
        <v/>
      </c>
      <c r="E26" s="257" t="str">
        <f>IF('1_入力シート'!E16=0,"",'1_入力シート'!E16)</f>
        <v/>
      </c>
      <c r="F26" s="199" t="str">
        <f>IF('1_入力シート'!G16=0,"",'1_入力シート'!G16)</f>
        <v/>
      </c>
      <c r="G26" s="200">
        <f>IF('1_入力シート'!H16=0,0,'1_入力シート'!H16)</f>
        <v>0</v>
      </c>
      <c r="H26" s="201" t="str">
        <f>IFERROR(IF(D26='99_炭素貯蔵量算定データベース'!$B$3,VLOOKUP(F26,'99_炭素貯蔵量算定データベース'!$F$3:$H$66,3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I26" s="200"/>
      <c r="J26" s="200"/>
      <c r="K26" s="201" t="str">
        <f>IFERROR(IF(D26='99_炭素貯蔵量算定データベース'!$B$3,VLOOKUP(I26,'99_炭素貯蔵量算定データベース'!$J$3:$L$85,3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L26" s="58">
        <f t="shared" si="0"/>
        <v>0</v>
      </c>
      <c r="M26" s="59" t="str">
        <f>IFERROR(VLOOKUP(D26,'99_炭素貯蔵量算定データベース'!$B$3:$D$8,3,FALSE),"")</f>
        <v/>
      </c>
      <c r="N26" s="58" t="str">
        <f t="array" ref="N26">IF(IFERROR(SUM(IF(ISERROR(O26:P26),"",O26:P26)),"")=0,"",IFERROR(SUM(IF(ISERROR(O26:P26),"",O26:P26)),""))</f>
        <v/>
      </c>
      <c r="O26" s="58" t="str">
        <f t="shared" si="1"/>
        <v/>
      </c>
      <c r="P26" s="58" t="str">
        <f t="shared" si="2"/>
        <v/>
      </c>
    </row>
    <row r="27" spans="2:16" ht="27" customHeight="1">
      <c r="B27" s="414">
        <f t="shared" si="3"/>
        <v>4</v>
      </c>
      <c r="C27" s="415"/>
      <c r="D27" s="256" t="str">
        <f>IF('1_入力シート'!C17=0,"",'1_入力シート'!C17)</f>
        <v/>
      </c>
      <c r="E27" s="257" t="str">
        <f>IF('1_入力シート'!E17=0,"",'1_入力シート'!E17)</f>
        <v/>
      </c>
      <c r="F27" s="199" t="str">
        <f>IF('1_入力シート'!G17=0,"",'1_入力シート'!G17)</f>
        <v/>
      </c>
      <c r="G27" s="200">
        <f>IF('1_入力シート'!H17=0,0,'1_入力シート'!H17)</f>
        <v>0</v>
      </c>
      <c r="H27" s="201" t="str">
        <f>IFERROR(IF(D27='99_炭素貯蔵量算定データベース'!$B$3,VLOOKUP(F27,'99_炭素貯蔵量算定データベース'!$F$3:$H$66,3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I27" s="200"/>
      <c r="J27" s="200"/>
      <c r="K27" s="201" t="str">
        <f>IFERROR(IF(D27='99_炭素貯蔵量算定データベース'!$B$3,VLOOKUP(I27,'99_炭素貯蔵量算定データベース'!$J$3:$L$85,3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L27" s="58">
        <f t="shared" si="0"/>
        <v>0</v>
      </c>
      <c r="M27" s="59" t="str">
        <f>IFERROR(VLOOKUP(D27,'99_炭素貯蔵量算定データベース'!$B$3:$D$8,3,FALSE),"")</f>
        <v/>
      </c>
      <c r="N27" s="58" t="str">
        <f t="array" ref="N27">IF(IFERROR(SUM(IF(ISERROR(O27:P27),"",O27:P27)),"")=0,"",IFERROR(SUM(IF(ISERROR(O27:P27),"",O27:P27)),""))</f>
        <v/>
      </c>
      <c r="O27" s="58" t="str">
        <f t="shared" si="1"/>
        <v/>
      </c>
      <c r="P27" s="58" t="str">
        <f t="shared" si="2"/>
        <v/>
      </c>
    </row>
    <row r="28" spans="2:16" ht="27" customHeight="1">
      <c r="B28" s="395">
        <f t="shared" si="3"/>
        <v>5</v>
      </c>
      <c r="C28" s="277"/>
      <c r="D28" s="256" t="str">
        <f>IF('1_入力シート'!C18=0,"",'1_入力シート'!C18)</f>
        <v/>
      </c>
      <c r="E28" s="257" t="str">
        <f>IF('1_入力シート'!E18=0,"",'1_入力シート'!E18)</f>
        <v/>
      </c>
      <c r="F28" s="199" t="str">
        <f>IF('1_入力シート'!G18=0,"",'1_入力シート'!G18)</f>
        <v/>
      </c>
      <c r="G28" s="200">
        <f>IF('1_入力シート'!H18=0,0,'1_入力シート'!H18)</f>
        <v>0</v>
      </c>
      <c r="H28" s="201" t="str">
        <f>IFERROR(IF(D28='99_炭素貯蔵量算定データベース'!$B$3,VLOOKUP(F28,'99_炭素貯蔵量算定データベース'!$F$3:$H$66,3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I28" s="200"/>
      <c r="J28" s="200"/>
      <c r="K28" s="201" t="str">
        <f>IFERROR(IF(D28='99_炭素貯蔵量算定データベース'!$B$3,VLOOKUP(I28,'99_炭素貯蔵量算定データベース'!$J$3:$L$85,3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L28" s="58">
        <f t="shared" si="0"/>
        <v>0</v>
      </c>
      <c r="M28" s="59" t="str">
        <f>IFERROR(VLOOKUP(D28,'99_炭素貯蔵量算定データベース'!$B$3:$D$8,3,FALSE),"")</f>
        <v/>
      </c>
      <c r="N28" s="58" t="str">
        <f t="array" ref="N28">IF(IFERROR(SUM(IF(ISERROR(O28:P28),"",O28:P28)),"")=0,"",IFERROR(SUM(IF(ISERROR(O28:P28),"",O28:P28)),""))</f>
        <v/>
      </c>
      <c r="O28" s="58" t="str">
        <f t="shared" si="1"/>
        <v/>
      </c>
      <c r="P28" s="58" t="str">
        <f t="shared" si="2"/>
        <v/>
      </c>
    </row>
    <row r="29" spans="2:16" ht="27" customHeight="1">
      <c r="B29" s="395">
        <f t="shared" si="3"/>
        <v>6</v>
      </c>
      <c r="C29" s="277"/>
      <c r="D29" s="256" t="str">
        <f>IF('1_入力シート'!C19=0,"",'1_入力シート'!C19)</f>
        <v/>
      </c>
      <c r="E29" s="257" t="str">
        <f>IF('1_入力シート'!E19=0,"",'1_入力シート'!E19)</f>
        <v/>
      </c>
      <c r="F29" s="199" t="str">
        <f>IF('1_入力シート'!G19=0,"",'1_入力シート'!G19)</f>
        <v/>
      </c>
      <c r="G29" s="200">
        <f>IF('1_入力シート'!H19=0,0,'1_入力シート'!H19)</f>
        <v>0</v>
      </c>
      <c r="H29" s="201" t="str">
        <f>IFERROR(IF(D29='99_炭素貯蔵量算定データベース'!$B$3,VLOOKUP(F29,'99_炭素貯蔵量算定データベース'!$F$3:$H$66,3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
      </c>
      <c r="I29" s="200"/>
      <c r="J29" s="200"/>
      <c r="K29" s="201" t="str">
        <f>IFERROR(IF(D29='99_炭素貯蔵量算定データベース'!$B$3,VLOOKUP(I29,'99_炭素貯蔵量算定データベース'!$J$3:$L$85,3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
      </c>
      <c r="L29" s="58">
        <f t="shared" si="0"/>
        <v>0</v>
      </c>
      <c r="M29" s="59" t="str">
        <f>IFERROR(VLOOKUP(D29,'99_炭素貯蔵量算定データベース'!$B$3:$D$8,3,FALSE),"")</f>
        <v/>
      </c>
      <c r="N29" s="58" t="str">
        <f t="array" ref="N29">IF(IFERROR(SUM(IF(ISERROR(O29:P29),"",O29:P29)),"")=0,"",IFERROR(SUM(IF(ISERROR(O29:P29),"",O29:P29)),""))</f>
        <v/>
      </c>
      <c r="O29" s="58" t="str">
        <f t="shared" si="1"/>
        <v/>
      </c>
      <c r="P29" s="58" t="str">
        <f t="shared" si="2"/>
        <v/>
      </c>
    </row>
    <row r="30" spans="2:16" ht="27" customHeight="1">
      <c r="B30" s="395">
        <f t="shared" si="3"/>
        <v>7</v>
      </c>
      <c r="C30" s="277"/>
      <c r="D30" s="256" t="str">
        <f>IF('1_入力シート'!C20=0,"",'1_入力シート'!C20)</f>
        <v/>
      </c>
      <c r="E30" s="257" t="str">
        <f>IF('1_入力シート'!E20=0,"",'1_入力シート'!E20)</f>
        <v/>
      </c>
      <c r="F30" s="199" t="str">
        <f>IF('1_入力シート'!G20=0,"",'1_入力シート'!G20)</f>
        <v/>
      </c>
      <c r="G30" s="200">
        <f>IF('1_入力シート'!H20=0,0,'1_入力シート'!H20)</f>
        <v>0</v>
      </c>
      <c r="H30" s="201" t="str">
        <f>IFERROR(IF(D30='99_炭素貯蔵量算定データベース'!$B$3,VLOOKUP(F30,'99_炭素貯蔵量算定データベース'!$F$3:$H$66,3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I30" s="200"/>
      <c r="J30" s="200"/>
      <c r="K30" s="201" t="str">
        <f>IFERROR(IF(D30='99_炭素貯蔵量算定データベース'!$B$3,VLOOKUP(I30,'99_炭素貯蔵量算定データベース'!$J$3:$L$85,3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L30" s="58">
        <f t="shared" si="0"/>
        <v>0</v>
      </c>
      <c r="M30" s="59" t="str">
        <f>IFERROR(VLOOKUP(D30,'99_炭素貯蔵量算定データベース'!$B$3:$D$8,3,FALSE),"")</f>
        <v/>
      </c>
      <c r="N30" s="58" t="str">
        <f t="array" ref="N30">IF(IFERROR(SUM(IF(ISERROR(O30:P30),"",O30:P30)),"")=0,"",IFERROR(SUM(IF(ISERROR(O30:P30),"",O30:P30)),""))</f>
        <v/>
      </c>
      <c r="O30" s="58" t="str">
        <f t="shared" si="1"/>
        <v/>
      </c>
      <c r="P30" s="58" t="str">
        <f t="shared" si="2"/>
        <v/>
      </c>
    </row>
    <row r="31" spans="2:16" ht="27" customHeight="1">
      <c r="B31" s="418">
        <f t="shared" si="3"/>
        <v>8</v>
      </c>
      <c r="C31" s="419"/>
      <c r="D31" s="256" t="str">
        <f>IF('1_入力シート'!C21=0,"",'1_入力シート'!C21)</f>
        <v/>
      </c>
      <c r="E31" s="257" t="str">
        <f>IF('1_入力シート'!E21=0,"",'1_入力シート'!E21)</f>
        <v/>
      </c>
      <c r="F31" s="199" t="str">
        <f>IF('1_入力シート'!G21=0,"",'1_入力シート'!G21)</f>
        <v/>
      </c>
      <c r="G31" s="200">
        <f>IF('1_入力シート'!H21=0,0,'1_入力シート'!H21)</f>
        <v>0</v>
      </c>
      <c r="H31" s="201" t="str">
        <f>IFERROR(IF(D31='99_炭素貯蔵量算定データベース'!$B$3,VLOOKUP(F31,'99_炭素貯蔵量算定データベース'!$F$3:$H$66,3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
      </c>
      <c r="I31" s="200"/>
      <c r="J31" s="200"/>
      <c r="K31" s="201" t="str">
        <f>IFERROR(IF(D31='99_炭素貯蔵量算定データベース'!$B$3,VLOOKUP(I31,'99_炭素貯蔵量算定データベース'!$J$3:$L$85,3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
      </c>
      <c r="L31" s="58">
        <f t="shared" si="0"/>
        <v>0</v>
      </c>
      <c r="M31" s="59" t="str">
        <f>IFERROR(VLOOKUP(D31,'99_炭素貯蔵量算定データベース'!$B$3:$D$8,3,FALSE),"")</f>
        <v/>
      </c>
      <c r="N31" s="58" t="str">
        <f t="array" ref="N31">IF(IFERROR(SUM(IF(ISERROR(O31:P31),"",O31:P31)),"")=0,"",IFERROR(SUM(IF(ISERROR(O31:P31),"",O31:P31)),""))</f>
        <v/>
      </c>
      <c r="O31" s="58" t="str">
        <f t="shared" si="1"/>
        <v/>
      </c>
      <c r="P31" s="58" t="str">
        <f t="shared" si="2"/>
        <v/>
      </c>
    </row>
    <row r="32" spans="2:16" ht="27" customHeight="1">
      <c r="B32" s="395">
        <f t="shared" si="3"/>
        <v>9</v>
      </c>
      <c r="C32" s="277"/>
      <c r="D32" s="256" t="str">
        <f>IF('1_入力シート'!C22=0,"",'1_入力シート'!C22)</f>
        <v/>
      </c>
      <c r="E32" s="257" t="str">
        <f>IF('1_入力シート'!E22=0,"",'1_入力シート'!E22)</f>
        <v/>
      </c>
      <c r="F32" s="199" t="str">
        <f>IF('1_入力シート'!G22=0,"",'1_入力シート'!G22)</f>
        <v/>
      </c>
      <c r="G32" s="200">
        <f>IF('1_入力シート'!H22=0,0,'1_入力シート'!H22)</f>
        <v>0</v>
      </c>
      <c r="H32" s="201" t="str">
        <f>IFERROR(IF(D32='99_炭素貯蔵量算定データベース'!$B$3,VLOOKUP(F32,'99_炭素貯蔵量算定データベース'!$F$3:$H$66,3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I32" s="200"/>
      <c r="J32" s="200"/>
      <c r="K32" s="201" t="str">
        <f>IFERROR(IF(D32='99_炭素貯蔵量算定データベース'!$B$3,VLOOKUP(I32,'99_炭素貯蔵量算定データベース'!$J$3:$L$85,3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L32" s="58">
        <f t="shared" si="0"/>
        <v>0</v>
      </c>
      <c r="M32" s="59" t="str">
        <f>IFERROR(VLOOKUP(D32,'99_炭素貯蔵量算定データベース'!$B$3:$D$8,3,FALSE),"")</f>
        <v/>
      </c>
      <c r="N32" s="58" t="str">
        <f t="array" ref="N32">IF(IFERROR(SUM(IF(ISERROR(O32:P32),"",O32:P32)),"")=0,"",IFERROR(SUM(IF(ISERROR(O32:P32),"",O32:P32)),""))</f>
        <v/>
      </c>
      <c r="O32" s="58" t="str">
        <f t="shared" si="1"/>
        <v/>
      </c>
      <c r="P32" s="58" t="str">
        <f t="shared" si="2"/>
        <v/>
      </c>
    </row>
    <row r="33" spans="2:16" ht="27" customHeight="1">
      <c r="B33" s="395">
        <f t="shared" si="3"/>
        <v>10</v>
      </c>
      <c r="C33" s="277"/>
      <c r="D33" s="256" t="str">
        <f>IF('1_入力シート'!C23=0,"",'1_入力シート'!C23)</f>
        <v/>
      </c>
      <c r="E33" s="257" t="str">
        <f>IF('1_入力シート'!E23=0,"",'1_入力シート'!E23)</f>
        <v/>
      </c>
      <c r="F33" s="199" t="str">
        <f>IF('1_入力シート'!G23=0,"",'1_入力シート'!G23)</f>
        <v/>
      </c>
      <c r="G33" s="200">
        <f>IF('1_入力シート'!H23=0,0,'1_入力シート'!H23)</f>
        <v>0</v>
      </c>
      <c r="H33" s="201" t="str">
        <f>IFERROR(IF(D33='99_炭素貯蔵量算定データベース'!$B$3,VLOOKUP(F33,'99_炭素貯蔵量算定データベース'!$F$3:$H$66,3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I33" s="200"/>
      <c r="J33" s="200"/>
      <c r="K33" s="201" t="str">
        <f>IFERROR(IF(D33='99_炭素貯蔵量算定データベース'!$B$3,VLOOKUP(I33,'99_炭素貯蔵量算定データベース'!$J$3:$L$85,3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L33" s="58">
        <f t="shared" si="0"/>
        <v>0</v>
      </c>
      <c r="M33" s="59" t="str">
        <f>IFERROR(VLOOKUP(D33,'99_炭素貯蔵量算定データベース'!$B$3:$D$8,3,FALSE),"")</f>
        <v/>
      </c>
      <c r="N33" s="58" t="str">
        <f t="array" ref="N33">IF(IFERROR(SUM(IF(ISERROR(O33:P33),"",O33:P33)),"")=0,"",IFERROR(SUM(IF(ISERROR(O33:P33),"",O33:P33)),""))</f>
        <v/>
      </c>
      <c r="O33" s="58" t="str">
        <f t="shared" si="1"/>
        <v/>
      </c>
      <c r="P33" s="58" t="str">
        <f t="shared" si="2"/>
        <v/>
      </c>
    </row>
    <row r="34" spans="2:16" ht="27" customHeight="1">
      <c r="B34" s="397">
        <f t="shared" si="3"/>
        <v>11</v>
      </c>
      <c r="C34" s="296"/>
      <c r="D34" s="256" t="str">
        <f>IF('1_入力シート'!C24=0,"",'1_入力シート'!C24)</f>
        <v/>
      </c>
      <c r="E34" s="257" t="str">
        <f>IF('1_入力シート'!E24=0,"",'1_入力シート'!E24)</f>
        <v/>
      </c>
      <c r="F34" s="199" t="str">
        <f>IF('1_入力シート'!G24=0,"",'1_入力シート'!G24)</f>
        <v/>
      </c>
      <c r="G34" s="200">
        <f>IF('1_入力シート'!H24=0,0,'1_入力シート'!H24)</f>
        <v>0</v>
      </c>
      <c r="H34" s="201" t="str">
        <f>IFERROR(IF(D34='99_炭素貯蔵量算定データベース'!$B$3,VLOOKUP(F34,'99_炭素貯蔵量算定データベース'!$F$3:$H$66,3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I34" s="200"/>
      <c r="J34" s="200"/>
      <c r="K34" s="201" t="str">
        <f>IFERROR(IF(D34='99_炭素貯蔵量算定データベース'!$B$3,VLOOKUP(I34,'99_炭素貯蔵量算定データベース'!$J$3:$L$85,3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L34" s="58">
        <f t="shared" si="0"/>
        <v>0</v>
      </c>
      <c r="M34" s="59" t="str">
        <f>IFERROR(VLOOKUP(D34,'99_炭素貯蔵量算定データベース'!$B$3:$D$8,3,FALSE),"")</f>
        <v/>
      </c>
      <c r="N34" s="58" t="str">
        <f t="array" ref="N34">IF(IFERROR(SUM(IF(ISERROR(O34:P34),"",O34:P34)),"")=0,"",IFERROR(SUM(IF(ISERROR(O34:P34),"",O34:P34)),""))</f>
        <v/>
      </c>
      <c r="O34" s="58" t="str">
        <f t="shared" si="1"/>
        <v/>
      </c>
      <c r="P34" s="58" t="str">
        <f t="shared" si="2"/>
        <v/>
      </c>
    </row>
    <row r="35" spans="2:16" ht="27" customHeight="1">
      <c r="B35" s="397">
        <f t="shared" si="3"/>
        <v>12</v>
      </c>
      <c r="C35" s="296"/>
      <c r="D35" s="256" t="str">
        <f>IF('1_入力シート'!C25=0,"",'1_入力シート'!C25)</f>
        <v/>
      </c>
      <c r="E35" s="257" t="str">
        <f>IF('1_入力シート'!E25=0,"",'1_入力シート'!E25)</f>
        <v/>
      </c>
      <c r="F35" s="199" t="str">
        <f>IF('1_入力シート'!G25=0,"",'1_入力シート'!G25)</f>
        <v/>
      </c>
      <c r="G35" s="200">
        <f>IF('1_入力シート'!H25=0,0,'1_入力シート'!H25)</f>
        <v>0</v>
      </c>
      <c r="H35" s="201" t="str">
        <f>IFERROR(IF(D35='99_炭素貯蔵量算定データベース'!$B$3,VLOOKUP(F35,'99_炭素貯蔵量算定データベース'!$F$3:$H$66,3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I35" s="200"/>
      <c r="J35" s="200"/>
      <c r="K35" s="201" t="str">
        <f>IFERROR(IF(D35='99_炭素貯蔵量算定データベース'!$B$3,VLOOKUP(I35,'99_炭素貯蔵量算定データベース'!$J$3:$L$85,3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L35" s="58">
        <f t="shared" si="0"/>
        <v>0</v>
      </c>
      <c r="M35" s="59" t="str">
        <f>IFERROR(VLOOKUP(D35,'99_炭素貯蔵量算定データベース'!$B$3:$D$8,3,FALSE),"")</f>
        <v/>
      </c>
      <c r="N35" s="58" t="str">
        <f t="array" ref="N35">IF(IFERROR(SUM(IF(ISERROR(O35:P35),"",O35:P35)),"")=0,"",IFERROR(SUM(IF(ISERROR(O35:P35),"",O35:P35)),""))</f>
        <v/>
      </c>
      <c r="O35" s="58" t="str">
        <f t="shared" si="1"/>
        <v/>
      </c>
      <c r="P35" s="58" t="str">
        <f t="shared" si="2"/>
        <v/>
      </c>
    </row>
    <row r="36" spans="2:16" ht="27" customHeight="1">
      <c r="B36" s="397">
        <f>B35+1</f>
        <v>13</v>
      </c>
      <c r="C36" s="296"/>
      <c r="D36" s="256" t="str">
        <f>IF('1_入力シート'!C26=0,"",'1_入力シート'!C26)</f>
        <v/>
      </c>
      <c r="E36" s="257" t="str">
        <f>IF('1_入力シート'!E26=0,"",'1_入力シート'!E26)</f>
        <v/>
      </c>
      <c r="F36" s="199" t="str">
        <f>IF('1_入力シート'!G26=0,"",'1_入力シート'!G26)</f>
        <v/>
      </c>
      <c r="G36" s="200">
        <f>IF('1_入力シート'!H26=0,0,'1_入力シート'!H26)</f>
        <v>0</v>
      </c>
      <c r="H36" s="201" t="str">
        <f>IFERROR(IF(D36='99_炭素貯蔵量算定データベース'!$B$3,VLOOKUP(F36,'99_炭素貯蔵量算定データベース'!$F$3:$H$66,3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I36" s="200"/>
      <c r="J36" s="200"/>
      <c r="K36" s="201" t="str">
        <f>IFERROR(IF(D36='99_炭素貯蔵量算定データベース'!$B$3,VLOOKUP(I36,'99_炭素貯蔵量算定データベース'!$J$3:$L$85,3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L36" s="58">
        <f t="shared" si="0"/>
        <v>0</v>
      </c>
      <c r="M36" s="59" t="str">
        <f>IFERROR(VLOOKUP(D36,'99_炭素貯蔵量算定データベース'!$B$3:$D$8,3,FALSE),"")</f>
        <v/>
      </c>
      <c r="N36" s="58" t="str">
        <f t="array" ref="N36">IF(IFERROR(SUM(IF(ISERROR(O36:P36),"",O36:P36)),"")=0,"",IFERROR(SUM(IF(ISERROR(O36:P36),"",O36:P36)),""))</f>
        <v/>
      </c>
      <c r="O36" s="58" t="str">
        <f t="shared" si="1"/>
        <v/>
      </c>
      <c r="P36" s="58" t="str">
        <f t="shared" si="2"/>
        <v/>
      </c>
    </row>
    <row r="37" spans="2:16" ht="27" customHeight="1">
      <c r="B37" s="397">
        <f>B36+1</f>
        <v>14</v>
      </c>
      <c r="C37" s="296"/>
      <c r="D37" s="256" t="str">
        <f>IF('1_入力シート'!C27=0,"",'1_入力シート'!C27)</f>
        <v/>
      </c>
      <c r="E37" s="257" t="str">
        <f>IF('1_入力シート'!E27=0,"",'1_入力シート'!E27)</f>
        <v/>
      </c>
      <c r="F37" s="199" t="str">
        <f>IF('1_入力シート'!G27=0,"",'1_入力シート'!G27)</f>
        <v/>
      </c>
      <c r="G37" s="200">
        <f>IF('1_入力シート'!H27=0,0,'1_入力シート'!H27)</f>
        <v>0</v>
      </c>
      <c r="H37" s="201" t="str">
        <f>IFERROR(IF(D37='99_炭素貯蔵量算定データベース'!$B$3,VLOOKUP(F37,'99_炭素貯蔵量算定データベース'!$F$3:$H$66,3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I37" s="200"/>
      <c r="J37" s="200"/>
      <c r="K37" s="201" t="str">
        <f>IFERROR(IF(D37='99_炭素貯蔵量算定データベース'!$B$3,VLOOKUP(I37,'99_炭素貯蔵量算定データベース'!$J$3:$L$85,3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L37" s="58">
        <f t="shared" si="0"/>
        <v>0</v>
      </c>
      <c r="M37" s="59" t="str">
        <f>IFERROR(VLOOKUP(D37,'99_炭素貯蔵量算定データベース'!$B$3:$D$8,3,FALSE),"")</f>
        <v/>
      </c>
      <c r="N37" s="58" t="str">
        <f t="array" ref="N37">IF(IFERROR(SUM(IF(ISERROR(O37:P37),"",O37:P37)),"")=0,"",IFERROR(SUM(IF(ISERROR(O37:P37),"",O37:P37)),""))</f>
        <v/>
      </c>
      <c r="O37" s="58" t="str">
        <f t="shared" si="1"/>
        <v/>
      </c>
      <c r="P37" s="58" t="str">
        <f t="shared" si="2"/>
        <v/>
      </c>
    </row>
    <row r="38" spans="2:16" ht="27" customHeight="1">
      <c r="B38" s="397">
        <f t="shared" si="3"/>
        <v>15</v>
      </c>
      <c r="C38" s="296"/>
      <c r="D38" s="256" t="str">
        <f>IF('1_入力シート'!C28=0,"",'1_入力シート'!C28)</f>
        <v/>
      </c>
      <c r="E38" s="257" t="str">
        <f>IF('1_入力シート'!E28=0,"",'1_入力シート'!E28)</f>
        <v/>
      </c>
      <c r="F38" s="199" t="str">
        <f>IF('1_入力シート'!G28=0,"",'1_入力シート'!G28)</f>
        <v/>
      </c>
      <c r="G38" s="200">
        <f>IF('1_入力シート'!H28=0,0,'1_入力シート'!H28)</f>
        <v>0</v>
      </c>
      <c r="H38" s="201" t="str">
        <f>IFERROR(IF(D38='99_炭素貯蔵量算定データベース'!$B$3,VLOOKUP(F38,'99_炭素貯蔵量算定データベース'!$F$3:$H$66,3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I38" s="200"/>
      <c r="J38" s="200"/>
      <c r="K38" s="201" t="str">
        <f>IFERROR(IF(D38='99_炭素貯蔵量算定データベース'!$B$3,VLOOKUP(I38,'99_炭素貯蔵量算定データベース'!$J$3:$L$85,3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L38" s="58">
        <f t="shared" si="0"/>
        <v>0</v>
      </c>
      <c r="M38" s="59" t="str">
        <f>IFERROR(VLOOKUP(D38,'99_炭素貯蔵量算定データベース'!$B$3:$D$8,3,FALSE),"")</f>
        <v/>
      </c>
      <c r="N38" s="58" t="str">
        <f t="array" ref="N38">IF(IFERROR(SUM(IF(ISERROR(O38:P38),"",O38:P38)),"")=0,"",IFERROR(SUM(IF(ISERROR(O38:P38),"",O38:P38)),""))</f>
        <v/>
      </c>
      <c r="O38" s="58" t="str">
        <f t="shared" si="1"/>
        <v/>
      </c>
      <c r="P38" s="58" t="str">
        <f t="shared" si="2"/>
        <v/>
      </c>
    </row>
    <row r="39" spans="2:16" ht="27" customHeight="1">
      <c r="B39" s="397">
        <f t="shared" si="3"/>
        <v>16</v>
      </c>
      <c r="C39" s="296"/>
      <c r="D39" s="256" t="str">
        <f>IF('1_入力シート'!C29=0,"",'1_入力シート'!C29)</f>
        <v/>
      </c>
      <c r="E39" s="257" t="str">
        <f>IF('1_入力シート'!E29=0,"",'1_入力シート'!E29)</f>
        <v/>
      </c>
      <c r="F39" s="199" t="str">
        <f>IF('1_入力シート'!G29=0,"",'1_入力シート'!G29)</f>
        <v/>
      </c>
      <c r="G39" s="200">
        <f>IF('1_入力シート'!H29=0,0,'1_入力シート'!H29)</f>
        <v>0</v>
      </c>
      <c r="H39" s="201" t="str">
        <f>IFERROR(IF(D39='99_炭素貯蔵量算定データベース'!$B$3,VLOOKUP(F39,'99_炭素貯蔵量算定データベース'!$F$3:$H$66,3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I39" s="200"/>
      <c r="J39" s="200"/>
      <c r="K39" s="201" t="str">
        <f>IFERROR(IF(D39='99_炭素貯蔵量算定データベース'!$B$3,VLOOKUP(I39,'99_炭素貯蔵量算定データベース'!$J$3:$L$85,3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L39" s="58">
        <f t="shared" si="0"/>
        <v>0</v>
      </c>
      <c r="M39" s="59" t="str">
        <f>IFERROR(VLOOKUP(D39,'99_炭素貯蔵量算定データベース'!$B$3:$D$8,3,FALSE),"")</f>
        <v/>
      </c>
      <c r="N39" s="58" t="str">
        <f t="array" ref="N39">IF(IFERROR(SUM(IF(ISERROR(O39:P39),"",O39:P39)),"")=0,"",IFERROR(SUM(IF(ISERROR(O39:P39),"",O39:P39)),""))</f>
        <v/>
      </c>
      <c r="O39" s="58" t="str">
        <f t="shared" si="1"/>
        <v/>
      </c>
      <c r="P39" s="58" t="str">
        <f t="shared" si="2"/>
        <v/>
      </c>
    </row>
    <row r="40" spans="2:16" ht="27" customHeight="1">
      <c r="B40" s="397">
        <f t="shared" si="3"/>
        <v>17</v>
      </c>
      <c r="C40" s="296"/>
      <c r="D40" s="256" t="str">
        <f>IF('1_入力シート'!C30=0,"",'1_入力シート'!C30)</f>
        <v/>
      </c>
      <c r="E40" s="257" t="str">
        <f>IF('1_入力シート'!E30=0,"",'1_入力シート'!E30)</f>
        <v/>
      </c>
      <c r="F40" s="199" t="str">
        <f>IF('1_入力シート'!G30=0,"",'1_入力シート'!G30)</f>
        <v/>
      </c>
      <c r="G40" s="200">
        <f>IF('1_入力シート'!H30=0,0,'1_入力シート'!H30)</f>
        <v>0</v>
      </c>
      <c r="H40" s="201" t="str">
        <f>IFERROR(IF(D40='99_炭素貯蔵量算定データベース'!$B$3,VLOOKUP(F40,'99_炭素貯蔵量算定データベース'!$F$3:$H$66,3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I40" s="200"/>
      <c r="J40" s="200"/>
      <c r="K40" s="201" t="str">
        <f>IFERROR(IF(D40='99_炭素貯蔵量算定データベース'!$B$3,VLOOKUP(I40,'99_炭素貯蔵量算定データベース'!$J$3:$L$85,3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L40" s="58">
        <f t="shared" si="0"/>
        <v>0</v>
      </c>
      <c r="M40" s="59" t="str">
        <f>IFERROR(VLOOKUP(D40,'99_炭素貯蔵量算定データベース'!$B$3:$D$8,3,FALSE),"")</f>
        <v/>
      </c>
      <c r="N40" s="58" t="str">
        <f t="array" ref="N40">IF(IFERROR(SUM(IF(ISERROR(O40:P40),"",O40:P40)),"")=0,"",IFERROR(SUM(IF(ISERROR(O40:P40),"",O40:P40)),""))</f>
        <v/>
      </c>
      <c r="O40" s="58" t="str">
        <f t="shared" si="1"/>
        <v/>
      </c>
      <c r="P40" s="58" t="str">
        <f t="shared" si="2"/>
        <v/>
      </c>
    </row>
    <row r="41" spans="2:16" ht="27" customHeight="1">
      <c r="B41" s="397">
        <f t="shared" si="3"/>
        <v>18</v>
      </c>
      <c r="C41" s="296"/>
      <c r="D41" s="256" t="str">
        <f>IF('1_入力シート'!C31=0,"",'1_入力シート'!C31)</f>
        <v/>
      </c>
      <c r="E41" s="257" t="str">
        <f>IF('1_入力シート'!E31=0,"",'1_入力シート'!E31)</f>
        <v/>
      </c>
      <c r="F41" s="199" t="str">
        <f>IF('1_入力シート'!G31=0,"",'1_入力シート'!G31)</f>
        <v/>
      </c>
      <c r="G41" s="200">
        <f>IF('1_入力シート'!H31=0,0,'1_入力シート'!H31)</f>
        <v>0</v>
      </c>
      <c r="H41" s="201" t="str">
        <f>IFERROR(IF(D41='99_炭素貯蔵量算定データベース'!$B$3,VLOOKUP(F41,'99_炭素貯蔵量算定データベース'!$F$3:$H$66,3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I41" s="200"/>
      <c r="J41" s="200"/>
      <c r="K41" s="201" t="str">
        <f>IFERROR(IF(D41='99_炭素貯蔵量算定データベース'!$B$3,VLOOKUP(I41,'99_炭素貯蔵量算定データベース'!$J$3:$L$85,3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L41" s="58">
        <f t="shared" si="0"/>
        <v>0</v>
      </c>
      <c r="M41" s="59" t="str">
        <f>IFERROR(VLOOKUP(D41,'99_炭素貯蔵量算定データベース'!$B$3:$D$8,3,FALSE),"")</f>
        <v/>
      </c>
      <c r="N41" s="58" t="str">
        <f t="array" ref="N41">IF(IFERROR(SUM(IF(ISERROR(O41:P41),"",O41:P41)),"")=0,"",IFERROR(SUM(IF(ISERROR(O41:P41),"",O41:P41)),""))</f>
        <v/>
      </c>
      <c r="O41" s="58" t="str">
        <f t="shared" si="1"/>
        <v/>
      </c>
      <c r="P41" s="58" t="str">
        <f t="shared" si="2"/>
        <v/>
      </c>
    </row>
    <row r="42" spans="2:16" ht="27" customHeight="1">
      <c r="B42" s="397">
        <f t="shared" si="3"/>
        <v>19</v>
      </c>
      <c r="C42" s="296"/>
      <c r="D42" s="256" t="str">
        <f>IF('1_入力シート'!C32=0,"",'1_入力シート'!C32)</f>
        <v/>
      </c>
      <c r="E42" s="257" t="str">
        <f>IF('1_入力シート'!E32=0,"",'1_入力シート'!E32)</f>
        <v/>
      </c>
      <c r="F42" s="199" t="str">
        <f>IF('1_入力シート'!G32=0,"",'1_入力シート'!G32)</f>
        <v/>
      </c>
      <c r="G42" s="200">
        <f>IF('1_入力シート'!H32=0,0,'1_入力シート'!H32)</f>
        <v>0</v>
      </c>
      <c r="H42" s="201" t="str">
        <f>IFERROR(IF(D42='99_炭素貯蔵量算定データベース'!$B$3,VLOOKUP(F42,'99_炭素貯蔵量算定データベース'!$F$3:$H$66,3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I42" s="200"/>
      <c r="J42" s="200"/>
      <c r="K42" s="201" t="str">
        <f>IFERROR(IF(D42='99_炭素貯蔵量算定データベース'!$B$3,VLOOKUP(I42,'99_炭素貯蔵量算定データベース'!$J$3:$L$85,3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L42" s="58">
        <f t="shared" si="0"/>
        <v>0</v>
      </c>
      <c r="M42" s="59" t="str">
        <f>IFERROR(VLOOKUP(D42,'99_炭素貯蔵量算定データベース'!$B$3:$D$8,3,FALSE),"")</f>
        <v/>
      </c>
      <c r="N42" s="58" t="str">
        <f t="array" ref="N42">IF(IFERROR(SUM(IF(ISERROR(O42:P42),"",O42:P42)),"")=0,"",IFERROR(SUM(IF(ISERROR(O42:P42),"",O42:P42)),""))</f>
        <v/>
      </c>
      <c r="O42" s="58" t="str">
        <f t="shared" si="1"/>
        <v/>
      </c>
      <c r="P42" s="58" t="str">
        <f t="shared" si="2"/>
        <v/>
      </c>
    </row>
    <row r="43" spans="2:16" ht="27" customHeight="1">
      <c r="B43" s="397">
        <f t="shared" si="3"/>
        <v>20</v>
      </c>
      <c r="C43" s="296"/>
      <c r="D43" s="256" t="str">
        <f>IF('1_入力シート'!C33=0,"",'1_入力シート'!C33)</f>
        <v/>
      </c>
      <c r="E43" s="257" t="str">
        <f>IF('1_入力シート'!E33=0,"",'1_入力シート'!E33)</f>
        <v/>
      </c>
      <c r="F43" s="199" t="str">
        <f>IF('1_入力シート'!G33=0,"",'1_入力シート'!G33)</f>
        <v/>
      </c>
      <c r="G43" s="200">
        <f>IF('1_入力シート'!H33=0,0,'1_入力シート'!H33)</f>
        <v>0</v>
      </c>
      <c r="H43" s="201" t="str">
        <f>IFERROR(IF(D43='99_炭素貯蔵量算定データベース'!$B$3,VLOOKUP(F43,'99_炭素貯蔵量算定データベース'!$F$3:$H$66,3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I43" s="200"/>
      <c r="J43" s="200"/>
      <c r="K43" s="201" t="str">
        <f>IFERROR(IF(D43='99_炭素貯蔵量算定データベース'!$B$3,VLOOKUP(I43,'99_炭素貯蔵量算定データベース'!$J$3:$L$85,3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L43" s="58">
        <f t="shared" si="0"/>
        <v>0</v>
      </c>
      <c r="M43" s="59" t="str">
        <f>IFERROR(VLOOKUP(D43,'99_炭素貯蔵量算定データベース'!$B$3:$D$8,3,FALSE),"")</f>
        <v/>
      </c>
      <c r="N43" s="58" t="str">
        <f t="array" ref="N43">IF(IFERROR(SUM(IF(ISERROR(O43:P43),"",O43:P43)),"")=0,"",IFERROR(SUM(IF(ISERROR(O43:P43),"",O43:P43)),""))</f>
        <v/>
      </c>
      <c r="O43" s="58" t="str">
        <f t="shared" si="1"/>
        <v/>
      </c>
      <c r="P43" s="58" t="str">
        <f t="shared" si="2"/>
        <v/>
      </c>
    </row>
    <row r="44" spans="2:16" ht="27" customHeight="1">
      <c r="B44" s="397">
        <f t="shared" si="3"/>
        <v>21</v>
      </c>
      <c r="C44" s="296"/>
      <c r="D44" s="256" t="str">
        <f>IF('1_入力シート'!C34=0,"",'1_入力シート'!C34)</f>
        <v/>
      </c>
      <c r="E44" s="257" t="str">
        <f>IF('1_入力シート'!E34=0,"",'1_入力シート'!E34)</f>
        <v/>
      </c>
      <c r="F44" s="199" t="str">
        <f>IF('1_入力シート'!G34=0,"",'1_入力シート'!G34)</f>
        <v/>
      </c>
      <c r="G44" s="200">
        <f>IF('1_入力シート'!H34=0,0,'1_入力シート'!H34)</f>
        <v>0</v>
      </c>
      <c r="H44" s="201" t="str">
        <f>IFERROR(IF(D44='99_炭素貯蔵量算定データベース'!$B$3,VLOOKUP(F44,'99_炭素貯蔵量算定データベース'!$F$3:$H$66,3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I44" s="200"/>
      <c r="J44" s="200"/>
      <c r="K44" s="201" t="str">
        <f>IFERROR(IF(D44='99_炭素貯蔵量算定データベース'!$B$3,VLOOKUP(I44,'99_炭素貯蔵量算定データベース'!$J$3:$L$85,3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L44" s="58">
        <f t="shared" si="0"/>
        <v>0</v>
      </c>
      <c r="M44" s="59" t="str">
        <f>IFERROR(VLOOKUP(D44,'99_炭素貯蔵量算定データベース'!$B$3:$D$8,3,FALSE),"")</f>
        <v/>
      </c>
      <c r="N44" s="58" t="str">
        <f t="array" ref="N44">IF(IFERROR(SUM(IF(ISERROR(O44:P44),"",O44:P44)),"")=0,"",IFERROR(SUM(IF(ISERROR(O44:P44),"",O44:P44)),""))</f>
        <v/>
      </c>
      <c r="O44" s="58" t="str">
        <f t="shared" si="1"/>
        <v/>
      </c>
      <c r="P44" s="58" t="str">
        <f t="shared" si="2"/>
        <v/>
      </c>
    </row>
    <row r="45" spans="2:16" ht="27" customHeight="1">
      <c r="B45" s="397">
        <f t="shared" si="3"/>
        <v>22</v>
      </c>
      <c r="C45" s="296"/>
      <c r="D45" s="256" t="str">
        <f>IF('1_入力シート'!C35=0,"",'1_入力シート'!C35)</f>
        <v/>
      </c>
      <c r="E45" s="257" t="str">
        <f>IF('1_入力シート'!E35=0,"",'1_入力シート'!E35)</f>
        <v/>
      </c>
      <c r="F45" s="199" t="str">
        <f>IF('1_入力シート'!G35=0,"",'1_入力シート'!G35)</f>
        <v/>
      </c>
      <c r="G45" s="200">
        <f>IF('1_入力シート'!H35=0,0,'1_入力シート'!H35)</f>
        <v>0</v>
      </c>
      <c r="H45" s="201" t="str">
        <f>IFERROR(IF(D45='99_炭素貯蔵量算定データベース'!$B$3,VLOOKUP(F45,'99_炭素貯蔵量算定データベース'!$F$3:$H$66,3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I45" s="200"/>
      <c r="J45" s="200"/>
      <c r="K45" s="201" t="str">
        <f>IFERROR(IF(D45='99_炭素貯蔵量算定データベース'!$B$3,VLOOKUP(I45,'99_炭素貯蔵量算定データベース'!$J$3:$L$85,3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L45" s="58">
        <f t="shared" si="0"/>
        <v>0</v>
      </c>
      <c r="M45" s="59" t="str">
        <f>IFERROR(VLOOKUP(D45,'99_炭素貯蔵量算定データベース'!$B$3:$D$8,3,FALSE),"")</f>
        <v/>
      </c>
      <c r="N45" s="58" t="str">
        <f t="array" ref="N45">IF(IFERROR(SUM(IF(ISERROR(O45:P45),"",O45:P45)),"")=0,"",IFERROR(SUM(IF(ISERROR(O45:P45),"",O45:P45)),""))</f>
        <v/>
      </c>
      <c r="O45" s="58" t="str">
        <f t="shared" si="1"/>
        <v/>
      </c>
      <c r="P45" s="58" t="str">
        <f t="shared" si="2"/>
        <v/>
      </c>
    </row>
    <row r="46" spans="2:16" ht="27" customHeight="1">
      <c r="B46" s="397">
        <f t="shared" si="3"/>
        <v>23</v>
      </c>
      <c r="C46" s="296"/>
      <c r="D46" s="256" t="str">
        <f>IF('1_入力シート'!C36=0,"",'1_入力シート'!C36)</f>
        <v/>
      </c>
      <c r="E46" s="257" t="str">
        <f>IF('1_入力シート'!E36=0,"",'1_入力シート'!E36)</f>
        <v/>
      </c>
      <c r="F46" s="199" t="str">
        <f>IF('1_入力シート'!G36=0,"",'1_入力シート'!G36)</f>
        <v/>
      </c>
      <c r="G46" s="200">
        <f>IF('1_入力シート'!H36=0,0,'1_入力シート'!H36)</f>
        <v>0</v>
      </c>
      <c r="H46" s="201" t="str">
        <f>IFERROR(IF(D46='99_炭素貯蔵量算定データベース'!$B$3,VLOOKUP(F46,'99_炭素貯蔵量算定データベース'!$F$3:$H$66,3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I46" s="200"/>
      <c r="J46" s="200"/>
      <c r="K46" s="201" t="str">
        <f>IFERROR(IF(D46='99_炭素貯蔵量算定データベース'!$B$3,VLOOKUP(I46,'99_炭素貯蔵量算定データベース'!$J$3:$L$85,3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L46" s="58">
        <f t="shared" si="0"/>
        <v>0</v>
      </c>
      <c r="M46" s="59" t="str">
        <f>IFERROR(VLOOKUP(D46,'99_炭素貯蔵量算定データベース'!$B$3:$D$8,3,FALSE),"")</f>
        <v/>
      </c>
      <c r="N46" s="58" t="str">
        <f t="array" ref="N46">IF(IFERROR(SUM(IF(ISERROR(O46:P46),"",O46:P46)),"")=0,"",IFERROR(SUM(IF(ISERROR(O46:P46),"",O46:P46)),""))</f>
        <v/>
      </c>
      <c r="O46" s="58" t="str">
        <f t="shared" si="1"/>
        <v/>
      </c>
      <c r="P46" s="58" t="str">
        <f t="shared" si="2"/>
        <v/>
      </c>
    </row>
    <row r="47" spans="2:16" ht="27" customHeight="1">
      <c r="B47" s="397">
        <f t="shared" si="3"/>
        <v>24</v>
      </c>
      <c r="C47" s="296"/>
      <c r="D47" s="256" t="str">
        <f>IF('1_入力シート'!C37=0,"",'1_入力シート'!C37)</f>
        <v/>
      </c>
      <c r="E47" s="257" t="str">
        <f>IF('1_入力シート'!E37=0,"",'1_入力シート'!E37)</f>
        <v/>
      </c>
      <c r="F47" s="199" t="str">
        <f>IF('1_入力シート'!G37=0,"",'1_入力シート'!G37)</f>
        <v/>
      </c>
      <c r="G47" s="200">
        <f>IF('1_入力シート'!H37=0,0,'1_入力シート'!H37)</f>
        <v>0</v>
      </c>
      <c r="H47" s="201" t="str">
        <f>IFERROR(IF(D47='99_炭素貯蔵量算定データベース'!$B$3,VLOOKUP(F47,'99_炭素貯蔵量算定データベース'!$F$3:$H$66,3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I47" s="200"/>
      <c r="J47" s="200"/>
      <c r="K47" s="201" t="str">
        <f>IFERROR(IF(D47='99_炭素貯蔵量算定データベース'!$B$3,VLOOKUP(I47,'99_炭素貯蔵量算定データベース'!$J$3:$L$85,3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L47" s="58">
        <f t="shared" si="0"/>
        <v>0</v>
      </c>
      <c r="M47" s="59" t="str">
        <f>IFERROR(VLOOKUP(D47,'99_炭素貯蔵量算定データベース'!$B$3:$D$8,3,FALSE),"")</f>
        <v/>
      </c>
      <c r="N47" s="58" t="str">
        <f t="array" ref="N47">IF(IFERROR(SUM(IF(ISERROR(O47:P47),"",O47:P47)),"")=0,"",IFERROR(SUM(IF(ISERROR(O47:P47),"",O47:P47)),""))</f>
        <v/>
      </c>
      <c r="O47" s="58" t="str">
        <f t="shared" si="1"/>
        <v/>
      </c>
      <c r="P47" s="58" t="str">
        <f t="shared" si="2"/>
        <v/>
      </c>
    </row>
    <row r="48" spans="2:16" ht="27" customHeight="1">
      <c r="B48" s="397">
        <f t="shared" si="3"/>
        <v>25</v>
      </c>
      <c r="C48" s="296"/>
      <c r="D48" s="256" t="str">
        <f>IF('1_入力シート'!C38=0,"",'1_入力シート'!C38)</f>
        <v/>
      </c>
      <c r="E48" s="257" t="str">
        <f>IF('1_入力シート'!E38=0,"",'1_入力シート'!E38)</f>
        <v/>
      </c>
      <c r="F48" s="199" t="str">
        <f>IF('1_入力シート'!G38=0,"",'1_入力シート'!G38)</f>
        <v/>
      </c>
      <c r="G48" s="200">
        <f>IF('1_入力シート'!H38=0,0,'1_入力シート'!H38)</f>
        <v>0</v>
      </c>
      <c r="H48" s="201" t="str">
        <f>IFERROR(IF(D48='99_炭素貯蔵量算定データベース'!$B$3,VLOOKUP(F48,'99_炭素貯蔵量算定データベース'!$F$3:$H$66,3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I48" s="200"/>
      <c r="J48" s="200"/>
      <c r="K48" s="201" t="str">
        <f>IFERROR(IF(D48='99_炭素貯蔵量算定データベース'!$B$3,VLOOKUP(I48,'99_炭素貯蔵量算定データベース'!$J$3:$L$85,3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L48" s="58">
        <f t="shared" si="0"/>
        <v>0</v>
      </c>
      <c r="M48" s="59" t="str">
        <f>IFERROR(VLOOKUP(D48,'99_炭素貯蔵量算定データベース'!$B$3:$D$8,3,FALSE),"")</f>
        <v/>
      </c>
      <c r="N48" s="58" t="str">
        <f t="array" ref="N48">IF(IFERROR(SUM(IF(ISERROR(O48:P48),"",O48:P48)),"")=0,"",IFERROR(SUM(IF(ISERROR(O48:P48),"",O48:P48)),""))</f>
        <v/>
      </c>
      <c r="O48" s="58" t="str">
        <f t="shared" si="1"/>
        <v/>
      </c>
      <c r="P48" s="58" t="str">
        <f t="shared" si="2"/>
        <v/>
      </c>
    </row>
    <row r="49" spans="2:16" ht="27" customHeight="1">
      <c r="B49" s="397">
        <f t="shared" si="3"/>
        <v>26</v>
      </c>
      <c r="C49" s="296"/>
      <c r="D49" s="256" t="str">
        <f>IF('1_入力シート'!C39=0,"",'1_入力シート'!C39)</f>
        <v/>
      </c>
      <c r="E49" s="257" t="str">
        <f>IF('1_入力シート'!E39=0,"",'1_入力シート'!E39)</f>
        <v/>
      </c>
      <c r="F49" s="199" t="str">
        <f>IF('1_入力シート'!G39=0,"",'1_入力シート'!G39)</f>
        <v/>
      </c>
      <c r="G49" s="200">
        <f>IF('1_入力シート'!H39=0,0,'1_入力シート'!H39)</f>
        <v>0</v>
      </c>
      <c r="H49" s="201" t="str">
        <f>IFERROR(IF(D49='99_炭素貯蔵量算定データベース'!$B$3,VLOOKUP(F49,'99_炭素貯蔵量算定データベース'!$F$3:$H$66,3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I49" s="200"/>
      <c r="J49" s="200"/>
      <c r="K49" s="201" t="str">
        <f>IFERROR(IF(D49='99_炭素貯蔵量算定データベース'!$B$3,VLOOKUP(I49,'99_炭素貯蔵量算定データベース'!$J$3:$L$85,3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L49" s="58">
        <f t="shared" si="0"/>
        <v>0</v>
      </c>
      <c r="M49" s="59" t="str">
        <f>IFERROR(VLOOKUP(D49,'99_炭素貯蔵量算定データベース'!$B$3:$D$8,3,FALSE),"")</f>
        <v/>
      </c>
      <c r="N49" s="58" t="str">
        <f t="array" ref="N49">IF(IFERROR(SUM(IF(ISERROR(O49:P49),"",O49:P49)),"")=0,"",IFERROR(SUM(IF(ISERROR(O49:P49),"",O49:P49)),""))</f>
        <v/>
      </c>
      <c r="O49" s="58" t="str">
        <f t="shared" si="1"/>
        <v/>
      </c>
      <c r="P49" s="58" t="str">
        <f t="shared" si="2"/>
        <v/>
      </c>
    </row>
    <row r="50" spans="2:16" ht="27" customHeight="1">
      <c r="B50" s="397">
        <f t="shared" si="3"/>
        <v>27</v>
      </c>
      <c r="C50" s="296"/>
      <c r="D50" s="256" t="str">
        <f>IF('1_入力シート'!C40=0,"",'1_入力シート'!C40)</f>
        <v/>
      </c>
      <c r="E50" s="257" t="str">
        <f>IF('1_入力シート'!E40=0,"",'1_入力シート'!E40)</f>
        <v/>
      </c>
      <c r="F50" s="199" t="str">
        <f>IF('1_入力シート'!G40=0,"",'1_入力シート'!G40)</f>
        <v/>
      </c>
      <c r="G50" s="200">
        <f>IF('1_入力シート'!H40=0,0,'1_入力シート'!H40)</f>
        <v>0</v>
      </c>
      <c r="H50" s="201" t="str">
        <f>IFERROR(IF(D50='99_炭素貯蔵量算定データベース'!$B$3,VLOOKUP(F50,'99_炭素貯蔵量算定データベース'!$F$3:$H$66,3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I50" s="200"/>
      <c r="J50" s="200"/>
      <c r="K50" s="201" t="str">
        <f>IFERROR(IF(D50='99_炭素貯蔵量算定データベース'!$B$3,VLOOKUP(I50,'99_炭素貯蔵量算定データベース'!$J$3:$L$85,3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L50" s="58">
        <f t="shared" si="0"/>
        <v>0</v>
      </c>
      <c r="M50" s="59" t="str">
        <f>IFERROR(VLOOKUP(D50,'99_炭素貯蔵量算定データベース'!$B$3:$D$8,3,FALSE),"")</f>
        <v/>
      </c>
      <c r="N50" s="58" t="str">
        <f t="array" ref="N50">IF(IFERROR(SUM(IF(ISERROR(O50:P50),"",O50:P50)),"")=0,"",IFERROR(SUM(IF(ISERROR(O50:P50),"",O50:P50)),""))</f>
        <v/>
      </c>
      <c r="O50" s="58" t="str">
        <f t="shared" si="1"/>
        <v/>
      </c>
      <c r="P50" s="58" t="str">
        <f t="shared" si="2"/>
        <v/>
      </c>
    </row>
    <row r="51" spans="2:16" ht="27" customHeight="1">
      <c r="B51" s="397">
        <f t="shared" si="3"/>
        <v>28</v>
      </c>
      <c r="C51" s="296"/>
      <c r="D51" s="256" t="str">
        <f>IF('1_入力シート'!C41=0,"",'1_入力シート'!C41)</f>
        <v/>
      </c>
      <c r="E51" s="257" t="str">
        <f>IF('1_入力シート'!E41=0,"",'1_入力シート'!E41)</f>
        <v/>
      </c>
      <c r="F51" s="199" t="str">
        <f>IF('1_入力シート'!G41=0,"",'1_入力シート'!G41)</f>
        <v/>
      </c>
      <c r="G51" s="200">
        <f>IF('1_入力シート'!H41=0,0,'1_入力シート'!H41)</f>
        <v>0</v>
      </c>
      <c r="H51" s="201" t="str">
        <f>IFERROR(IF(D51='99_炭素貯蔵量算定データベース'!$B$3,VLOOKUP(F51,'99_炭素貯蔵量算定データベース'!$F$3:$H$66,3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I51" s="200"/>
      <c r="J51" s="200"/>
      <c r="K51" s="201" t="str">
        <f>IFERROR(IF(D51='99_炭素貯蔵量算定データベース'!$B$3,VLOOKUP(I51,'99_炭素貯蔵量算定データベース'!$J$3:$L$85,3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L51" s="58">
        <f t="shared" si="0"/>
        <v>0</v>
      </c>
      <c r="M51" s="59" t="str">
        <f>IFERROR(VLOOKUP(D51,'99_炭素貯蔵量算定データベース'!$B$3:$D$8,3,FALSE),"")</f>
        <v/>
      </c>
      <c r="N51" s="58" t="str">
        <f t="array" ref="N51">IF(IFERROR(SUM(IF(ISERROR(O51:P51),"",O51:P51)),"")=0,"",IFERROR(SUM(IF(ISERROR(O51:P51),"",O51:P51)),""))</f>
        <v/>
      </c>
      <c r="O51" s="58" t="str">
        <f t="shared" si="1"/>
        <v/>
      </c>
      <c r="P51" s="58" t="str">
        <f t="shared" si="2"/>
        <v/>
      </c>
    </row>
    <row r="52" spans="2:16" ht="27" customHeight="1">
      <c r="B52" s="397">
        <f t="shared" si="3"/>
        <v>29</v>
      </c>
      <c r="C52" s="296"/>
      <c r="D52" s="256" t="str">
        <f>IF('1_入力シート'!C42=0,"",'1_入力シート'!C42)</f>
        <v/>
      </c>
      <c r="E52" s="257" t="str">
        <f>IF('1_入力シート'!E42=0,"",'1_入力シート'!E42)</f>
        <v/>
      </c>
      <c r="F52" s="199" t="str">
        <f>IF('1_入力シート'!G42=0,"",'1_入力シート'!G42)</f>
        <v/>
      </c>
      <c r="G52" s="200">
        <f>IF('1_入力シート'!H42=0,0,'1_入力シート'!H42)</f>
        <v>0</v>
      </c>
      <c r="H52" s="201" t="str">
        <f>IFERROR(IF(D52='99_炭素貯蔵量算定データベース'!$B$3,VLOOKUP(F52,'99_炭素貯蔵量算定データベース'!$F$3:$H$66,3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I52" s="200"/>
      <c r="J52" s="200"/>
      <c r="K52" s="201" t="str">
        <f>IFERROR(IF(D52='99_炭素貯蔵量算定データベース'!$B$3,VLOOKUP(I52,'99_炭素貯蔵量算定データベース'!$J$3:$L$85,3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L52" s="58">
        <f t="shared" ref="L52:L103" si="4">IF(G52+J52=0,0,G52+J52)</f>
        <v>0</v>
      </c>
      <c r="M52" s="59" t="str">
        <f>IFERROR(VLOOKUP(D52,'99_炭素貯蔵量算定データベース'!$B$3:$D$8,3,FALSE),"")</f>
        <v/>
      </c>
      <c r="N52" s="58" t="str">
        <f t="array" ref="N52">IF(IFERROR(SUM(IF(ISERROR(O52:P52),"",O52:P52)),"")=0,"",IFERROR(SUM(IF(ISERROR(O52:P52),"",O52:P52)),""))</f>
        <v/>
      </c>
      <c r="O52" s="58" t="str">
        <f t="shared" ref="O52:O103" si="5">IF(IFERROR(ROUND(G52*H52*M52*44/12,1),"")=0,"",IFERROR(ROUND(G52*H52*M52*44/12,1),""))</f>
        <v/>
      </c>
      <c r="P52" s="58" t="str">
        <f t="shared" ref="P52:P103" si="6">IF(IFERROR(ROUND(J52*K52*M52*44/12,1),"")=0,"",IFERROR(ROUND(J52*K52*M52*44/12,1),""))</f>
        <v/>
      </c>
    </row>
    <row r="53" spans="2:16" ht="27" customHeight="1">
      <c r="B53" s="395">
        <f t="shared" si="3"/>
        <v>30</v>
      </c>
      <c r="C53" s="396"/>
      <c r="D53" s="256" t="str">
        <f>IF('1_入力シート'!C43=0,"",'1_入力シート'!C43)</f>
        <v/>
      </c>
      <c r="E53" s="257" t="str">
        <f>IF('1_入力シート'!E43=0,"",'1_入力シート'!E43)</f>
        <v/>
      </c>
      <c r="F53" s="199" t="str">
        <f>IF('1_入力シート'!G43=0,"",'1_入力シート'!G43)</f>
        <v/>
      </c>
      <c r="G53" s="200">
        <f>IF('1_入力シート'!H43=0,0,'1_入力シート'!H43)</f>
        <v>0</v>
      </c>
      <c r="H53" s="201" t="str">
        <f>IFERROR(IF(D53='99_炭素貯蔵量算定データベース'!$B$3,VLOOKUP(F53,'99_炭素貯蔵量算定データベース'!$F$3:$H$66,3,FALSE),IF(D53='99_炭素貯蔵量算定データベース'!$B$4,'99_炭素貯蔵量算定データベース'!$C$4,IF(D53='99_炭素貯蔵量算定データベース'!$B$5,'99_炭素貯蔵量算定データベース'!$C$5,IF(D53='99_炭素貯蔵量算定データベース'!$B$6,'99_炭素貯蔵量算定データベース'!$C$6,IF(D53='99_炭素貯蔵量算定データベース'!$B$7,'99_炭素貯蔵量算定データベース'!$C$7,IF(D53='99_炭素貯蔵量算定データベース'!$B$8,'99_炭素貯蔵量算定データベース'!$C$8,"")))))),"")</f>
        <v/>
      </c>
      <c r="I53" s="200"/>
      <c r="J53" s="200"/>
      <c r="K53" s="201" t="str">
        <f>IFERROR(IF(D53='99_炭素貯蔵量算定データベース'!$B$3,VLOOKUP(I53,'99_炭素貯蔵量算定データベース'!$J$3:$L$85,3,FALSE),IF(D53='99_炭素貯蔵量算定データベース'!$B$4,'99_炭素貯蔵量算定データベース'!$C$4,IF(D53='99_炭素貯蔵量算定データベース'!$B$5,'99_炭素貯蔵量算定データベース'!$C$5,IF(D53='99_炭素貯蔵量算定データベース'!$B$6,'99_炭素貯蔵量算定データベース'!$C$6,IF(D53='99_炭素貯蔵量算定データベース'!$B$7,'99_炭素貯蔵量算定データベース'!$C$7,IF(D53='99_炭素貯蔵量算定データベース'!$B$8,'99_炭素貯蔵量算定データベース'!$C$8,"")))))),"")</f>
        <v/>
      </c>
      <c r="L53" s="58">
        <f t="shared" si="4"/>
        <v>0</v>
      </c>
      <c r="M53" s="59" t="str">
        <f>IFERROR(VLOOKUP(D53,'99_炭素貯蔵量算定データベース'!$B$3:$D$8,3,FALSE),"")</f>
        <v/>
      </c>
      <c r="N53" s="58" t="str">
        <f t="array" ref="N53">IF(IFERROR(SUM(IF(ISERROR(O53:P53),"",O53:P53)),"")=0,"",IFERROR(SUM(IF(ISERROR(O53:P53),"",O53:P53)),""))</f>
        <v/>
      </c>
      <c r="O53" s="58" t="str">
        <f t="shared" si="5"/>
        <v/>
      </c>
      <c r="P53" s="58" t="str">
        <f t="shared" si="6"/>
        <v/>
      </c>
    </row>
    <row r="54" spans="2:16" ht="27" customHeight="1">
      <c r="B54" s="395">
        <f t="shared" si="3"/>
        <v>31</v>
      </c>
      <c r="C54" s="396"/>
      <c r="D54" s="256" t="str">
        <f>IF('1_入力シート'!C44=0,"",'1_入力シート'!C44)</f>
        <v/>
      </c>
      <c r="E54" s="257" t="str">
        <f>IF('1_入力シート'!E44=0,"",'1_入力シート'!E44)</f>
        <v/>
      </c>
      <c r="F54" s="199" t="str">
        <f>IF('1_入力シート'!G44=0,"",'1_入力シート'!G44)</f>
        <v/>
      </c>
      <c r="G54" s="200">
        <f>IF('1_入力シート'!H44=0,0,'1_入力シート'!H44)</f>
        <v>0</v>
      </c>
      <c r="H54" s="201" t="str">
        <f>IFERROR(IF(D54='99_炭素貯蔵量算定データベース'!$B$3,VLOOKUP(F54,'99_炭素貯蔵量算定データベース'!$F$3:$H$66,3,FALSE),IF(D54='99_炭素貯蔵量算定データベース'!$B$4,'99_炭素貯蔵量算定データベース'!$C$4,IF(D54='99_炭素貯蔵量算定データベース'!$B$5,'99_炭素貯蔵量算定データベース'!$C$5,IF(D54='99_炭素貯蔵量算定データベース'!$B$6,'99_炭素貯蔵量算定データベース'!$C$6,IF(D54='99_炭素貯蔵量算定データベース'!$B$7,'99_炭素貯蔵量算定データベース'!$C$7,IF(D54='99_炭素貯蔵量算定データベース'!$B$8,'99_炭素貯蔵量算定データベース'!$C$8,"")))))),"")</f>
        <v/>
      </c>
      <c r="I54" s="200"/>
      <c r="J54" s="200"/>
      <c r="K54" s="201" t="str">
        <f>IFERROR(IF(D54='99_炭素貯蔵量算定データベース'!$B$3,VLOOKUP(I54,'99_炭素貯蔵量算定データベース'!$J$3:$L$85,3,FALSE),IF(D54='99_炭素貯蔵量算定データベース'!$B$4,'99_炭素貯蔵量算定データベース'!$C$4,IF(D54='99_炭素貯蔵量算定データベース'!$B$5,'99_炭素貯蔵量算定データベース'!$C$5,IF(D54='99_炭素貯蔵量算定データベース'!$B$6,'99_炭素貯蔵量算定データベース'!$C$6,IF(D54='99_炭素貯蔵量算定データベース'!$B$7,'99_炭素貯蔵量算定データベース'!$C$7,IF(D54='99_炭素貯蔵量算定データベース'!$B$8,'99_炭素貯蔵量算定データベース'!$C$8,"")))))),"")</f>
        <v/>
      </c>
      <c r="L54" s="58">
        <f t="shared" si="4"/>
        <v>0</v>
      </c>
      <c r="M54" s="59" t="str">
        <f>IFERROR(VLOOKUP(D54,'99_炭素貯蔵量算定データベース'!$B$3:$D$8,3,FALSE),"")</f>
        <v/>
      </c>
      <c r="N54" s="58" t="str">
        <f t="array" ref="N54">IF(IFERROR(SUM(IF(ISERROR(O54:P54),"",O54:P54)),"")=0,"",IFERROR(SUM(IF(ISERROR(O54:P54),"",O54:P54)),""))</f>
        <v/>
      </c>
      <c r="O54" s="58" t="str">
        <f t="shared" si="5"/>
        <v/>
      </c>
      <c r="P54" s="58" t="str">
        <f t="shared" si="6"/>
        <v/>
      </c>
    </row>
    <row r="55" spans="2:16" ht="27" customHeight="1">
      <c r="B55" s="395">
        <f t="shared" si="3"/>
        <v>32</v>
      </c>
      <c r="C55" s="396"/>
      <c r="D55" s="256" t="str">
        <f>IF('1_入力シート'!C45=0,"",'1_入力シート'!C45)</f>
        <v/>
      </c>
      <c r="E55" s="257" t="str">
        <f>IF('1_入力シート'!E45=0,"",'1_入力シート'!E45)</f>
        <v/>
      </c>
      <c r="F55" s="199" t="str">
        <f>IF('1_入力シート'!G45=0,"",'1_入力シート'!G45)</f>
        <v/>
      </c>
      <c r="G55" s="200">
        <f>IF('1_入力シート'!H45=0,0,'1_入力シート'!H45)</f>
        <v>0</v>
      </c>
      <c r="H55" s="201" t="str">
        <f>IFERROR(IF(D55='99_炭素貯蔵量算定データベース'!$B$3,VLOOKUP(F55,'99_炭素貯蔵量算定データベース'!$F$3:$H$66,3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
      </c>
      <c r="I55" s="200"/>
      <c r="J55" s="200"/>
      <c r="K55" s="201" t="str">
        <f>IFERROR(IF(D55='99_炭素貯蔵量算定データベース'!$B$3,VLOOKUP(I55,'99_炭素貯蔵量算定データベース'!$J$3:$L$85,3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
      </c>
      <c r="L55" s="58">
        <f t="shared" si="4"/>
        <v>0</v>
      </c>
      <c r="M55" s="59" t="str">
        <f>IFERROR(VLOOKUP(D55,'99_炭素貯蔵量算定データベース'!$B$3:$D$8,3,FALSE),"")</f>
        <v/>
      </c>
      <c r="N55" s="58" t="str">
        <f t="array" ref="N55">IF(IFERROR(SUM(IF(ISERROR(O55:P55),"",O55:P55)),"")=0,"",IFERROR(SUM(IF(ISERROR(O55:P55),"",O55:P55)),""))</f>
        <v/>
      </c>
      <c r="O55" s="58" t="str">
        <f t="shared" si="5"/>
        <v/>
      </c>
      <c r="P55" s="58" t="str">
        <f t="shared" si="6"/>
        <v/>
      </c>
    </row>
    <row r="56" spans="2:16" ht="27" customHeight="1">
      <c r="B56" s="395">
        <f t="shared" si="3"/>
        <v>33</v>
      </c>
      <c r="C56" s="396"/>
      <c r="D56" s="256" t="str">
        <f>IF('1_入力シート'!C46=0,"",'1_入力シート'!C46)</f>
        <v/>
      </c>
      <c r="E56" s="257" t="str">
        <f>IF('1_入力シート'!E46=0,"",'1_入力シート'!E46)</f>
        <v/>
      </c>
      <c r="F56" s="199" t="str">
        <f>IF('1_入力シート'!G46=0,"",'1_入力シート'!G46)</f>
        <v/>
      </c>
      <c r="G56" s="200">
        <f>IF('1_入力シート'!H46=0,0,'1_入力シート'!H46)</f>
        <v>0</v>
      </c>
      <c r="H56" s="201" t="str">
        <f>IFERROR(IF(D56='99_炭素貯蔵量算定データベース'!$B$3,VLOOKUP(F56,'99_炭素貯蔵量算定データベース'!$F$3:$H$66,3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
      </c>
      <c r="I56" s="200"/>
      <c r="J56" s="200"/>
      <c r="K56" s="201" t="str">
        <f>IFERROR(IF(D56='99_炭素貯蔵量算定データベース'!$B$3,VLOOKUP(I56,'99_炭素貯蔵量算定データベース'!$J$3:$L$85,3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
      </c>
      <c r="L56" s="58">
        <f t="shared" si="4"/>
        <v>0</v>
      </c>
      <c r="M56" s="59" t="str">
        <f>IFERROR(VLOOKUP(D56,'99_炭素貯蔵量算定データベース'!$B$3:$D$8,3,FALSE),"")</f>
        <v/>
      </c>
      <c r="N56" s="58" t="str">
        <f t="array" ref="N56">IF(IFERROR(SUM(IF(ISERROR(O56:P56),"",O56:P56)),"")=0,"",IFERROR(SUM(IF(ISERROR(O56:P56),"",O56:P56)),""))</f>
        <v/>
      </c>
      <c r="O56" s="58" t="str">
        <f t="shared" si="5"/>
        <v/>
      </c>
      <c r="P56" s="58" t="str">
        <f t="shared" si="6"/>
        <v/>
      </c>
    </row>
    <row r="57" spans="2:16" ht="27" customHeight="1">
      <c r="B57" s="395">
        <f t="shared" si="3"/>
        <v>34</v>
      </c>
      <c r="C57" s="396"/>
      <c r="D57" s="256" t="str">
        <f>IF('1_入力シート'!C47=0,"",'1_入力シート'!C47)</f>
        <v/>
      </c>
      <c r="E57" s="257" t="str">
        <f>IF('1_入力シート'!E47=0,"",'1_入力シート'!E47)</f>
        <v/>
      </c>
      <c r="F57" s="199" t="str">
        <f>IF('1_入力シート'!G47=0,"",'1_入力シート'!G47)</f>
        <v/>
      </c>
      <c r="G57" s="200">
        <f>IF('1_入力シート'!H47=0,0,'1_入力シート'!H47)</f>
        <v>0</v>
      </c>
      <c r="H57" s="201" t="str">
        <f>IFERROR(IF(D57='99_炭素貯蔵量算定データベース'!$B$3,VLOOKUP(F57,'99_炭素貯蔵量算定データベース'!$F$3:$H$66,3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I57" s="200"/>
      <c r="J57" s="200"/>
      <c r="K57" s="201" t="str">
        <f>IFERROR(IF(D57='99_炭素貯蔵量算定データベース'!$B$3,VLOOKUP(I57,'99_炭素貯蔵量算定データベース'!$J$3:$L$85,3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L57" s="58">
        <f t="shared" si="4"/>
        <v>0</v>
      </c>
      <c r="M57" s="59" t="str">
        <f>IFERROR(VLOOKUP(D57,'99_炭素貯蔵量算定データベース'!$B$3:$D$8,3,FALSE),"")</f>
        <v/>
      </c>
      <c r="N57" s="58" t="str">
        <f t="array" ref="N57">IF(IFERROR(SUM(IF(ISERROR(O57:P57),"",O57:P57)),"")=0,"",IFERROR(SUM(IF(ISERROR(O57:P57),"",O57:P57)),""))</f>
        <v/>
      </c>
      <c r="O57" s="58" t="str">
        <f t="shared" si="5"/>
        <v/>
      </c>
      <c r="P57" s="58" t="str">
        <f t="shared" si="6"/>
        <v/>
      </c>
    </row>
    <row r="58" spans="2:16" ht="27" customHeight="1">
      <c r="B58" s="395">
        <f t="shared" si="3"/>
        <v>35</v>
      </c>
      <c r="C58" s="396"/>
      <c r="D58" s="256" t="str">
        <f>IF('1_入力シート'!C48=0,"",'1_入力シート'!C48)</f>
        <v/>
      </c>
      <c r="E58" s="257" t="str">
        <f>IF('1_入力シート'!E48=0,"",'1_入力シート'!E48)</f>
        <v/>
      </c>
      <c r="F58" s="199" t="str">
        <f>IF('1_入力シート'!G48=0,"",'1_入力シート'!G48)</f>
        <v/>
      </c>
      <c r="G58" s="200">
        <f>IF('1_入力シート'!H48=0,0,'1_入力シート'!H48)</f>
        <v>0</v>
      </c>
      <c r="H58" s="201" t="str">
        <f>IFERROR(IF(D58='99_炭素貯蔵量算定データベース'!$B$3,VLOOKUP(F58,'99_炭素貯蔵量算定データベース'!$F$3:$H$66,3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
      </c>
      <c r="I58" s="200"/>
      <c r="J58" s="200"/>
      <c r="K58" s="201" t="str">
        <f>IFERROR(IF(D58='99_炭素貯蔵量算定データベース'!$B$3,VLOOKUP(I58,'99_炭素貯蔵量算定データベース'!$J$3:$L$85,3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
      </c>
      <c r="L58" s="58">
        <f t="shared" si="4"/>
        <v>0</v>
      </c>
      <c r="M58" s="59" t="str">
        <f>IFERROR(VLOOKUP(D58,'99_炭素貯蔵量算定データベース'!$B$3:$D$8,3,FALSE),"")</f>
        <v/>
      </c>
      <c r="N58" s="58" t="str">
        <f t="array" ref="N58">IF(IFERROR(SUM(IF(ISERROR(O58:P58),"",O58:P58)),"")=0,"",IFERROR(SUM(IF(ISERROR(O58:P58),"",O58:P58)),""))</f>
        <v/>
      </c>
      <c r="O58" s="58" t="str">
        <f t="shared" si="5"/>
        <v/>
      </c>
      <c r="P58" s="58" t="str">
        <f t="shared" si="6"/>
        <v/>
      </c>
    </row>
    <row r="59" spans="2:16" ht="27" customHeight="1">
      <c r="B59" s="395">
        <f t="shared" si="3"/>
        <v>36</v>
      </c>
      <c r="C59" s="396"/>
      <c r="D59" s="256" t="str">
        <f>IF('1_入力シート'!C49=0,"",'1_入力シート'!C49)</f>
        <v/>
      </c>
      <c r="E59" s="257" t="str">
        <f>IF('1_入力シート'!E49=0,"",'1_入力シート'!E49)</f>
        <v/>
      </c>
      <c r="F59" s="199" t="str">
        <f>IF('1_入力シート'!G49=0,"",'1_入力シート'!G49)</f>
        <v/>
      </c>
      <c r="G59" s="200">
        <f>IF('1_入力シート'!H49=0,0,'1_入力シート'!H49)</f>
        <v>0</v>
      </c>
      <c r="H59" s="201" t="str">
        <f>IFERROR(IF(D59='99_炭素貯蔵量算定データベース'!$B$3,VLOOKUP(F59,'99_炭素貯蔵量算定データベース'!$F$3:$H$66,3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
      </c>
      <c r="I59" s="200"/>
      <c r="J59" s="200"/>
      <c r="K59" s="201" t="str">
        <f>IFERROR(IF(D59='99_炭素貯蔵量算定データベース'!$B$3,VLOOKUP(I59,'99_炭素貯蔵量算定データベース'!$J$3:$L$85,3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
      </c>
      <c r="L59" s="58">
        <f t="shared" si="4"/>
        <v>0</v>
      </c>
      <c r="M59" s="59" t="str">
        <f>IFERROR(VLOOKUP(D59,'99_炭素貯蔵量算定データベース'!$B$3:$D$8,3,FALSE),"")</f>
        <v/>
      </c>
      <c r="N59" s="58" t="str">
        <f t="array" ref="N59">IF(IFERROR(SUM(IF(ISERROR(O59:P59),"",O59:P59)),"")=0,"",IFERROR(SUM(IF(ISERROR(O59:P59),"",O59:P59)),""))</f>
        <v/>
      </c>
      <c r="O59" s="58" t="str">
        <f t="shared" si="5"/>
        <v/>
      </c>
      <c r="P59" s="58" t="str">
        <f t="shared" si="6"/>
        <v/>
      </c>
    </row>
    <row r="60" spans="2:16" ht="27" customHeight="1">
      <c r="B60" s="395">
        <f t="shared" si="3"/>
        <v>37</v>
      </c>
      <c r="C60" s="396"/>
      <c r="D60" s="256" t="str">
        <f>IF('1_入力シート'!C50=0,"",'1_入力シート'!C50)</f>
        <v/>
      </c>
      <c r="E60" s="257" t="str">
        <f>IF('1_入力シート'!E50=0,"",'1_入力シート'!E50)</f>
        <v/>
      </c>
      <c r="F60" s="199" t="str">
        <f>IF('1_入力シート'!G50=0,"",'1_入力シート'!G50)</f>
        <v/>
      </c>
      <c r="G60" s="200">
        <f>IF('1_入力シート'!H50=0,0,'1_入力シート'!H50)</f>
        <v>0</v>
      </c>
      <c r="H60" s="201" t="str">
        <f>IFERROR(IF(D60='99_炭素貯蔵量算定データベース'!$B$3,VLOOKUP(F60,'99_炭素貯蔵量算定データベース'!$F$3:$H$66,3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
      </c>
      <c r="I60" s="200"/>
      <c r="J60" s="200"/>
      <c r="K60" s="201" t="str">
        <f>IFERROR(IF(D60='99_炭素貯蔵量算定データベース'!$B$3,VLOOKUP(I60,'99_炭素貯蔵量算定データベース'!$J$3:$L$85,3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
      </c>
      <c r="L60" s="58">
        <f t="shared" si="4"/>
        <v>0</v>
      </c>
      <c r="M60" s="59" t="str">
        <f>IFERROR(VLOOKUP(D60,'99_炭素貯蔵量算定データベース'!$B$3:$D$8,3,FALSE),"")</f>
        <v/>
      </c>
      <c r="N60" s="58" t="str">
        <f t="array" ref="N60">IF(IFERROR(SUM(IF(ISERROR(O60:P60),"",O60:P60)),"")=0,"",IFERROR(SUM(IF(ISERROR(O60:P60),"",O60:P60)),""))</f>
        <v/>
      </c>
      <c r="O60" s="58" t="str">
        <f t="shared" si="5"/>
        <v/>
      </c>
      <c r="P60" s="58" t="str">
        <f t="shared" si="6"/>
        <v/>
      </c>
    </row>
    <row r="61" spans="2:16" ht="27" customHeight="1">
      <c r="B61" s="395">
        <f t="shared" si="3"/>
        <v>38</v>
      </c>
      <c r="C61" s="396"/>
      <c r="D61" s="256" t="str">
        <f>IF('1_入力シート'!C51=0,"",'1_入力シート'!C51)</f>
        <v/>
      </c>
      <c r="E61" s="257" t="str">
        <f>IF('1_入力シート'!E51=0,"",'1_入力シート'!E51)</f>
        <v/>
      </c>
      <c r="F61" s="199" t="str">
        <f>IF('1_入力シート'!G51=0,"",'1_入力シート'!G51)</f>
        <v/>
      </c>
      <c r="G61" s="200">
        <f>IF('1_入力シート'!H51=0,0,'1_入力シート'!H51)</f>
        <v>0</v>
      </c>
      <c r="H61" s="201" t="str">
        <f>IFERROR(IF(D61='99_炭素貯蔵量算定データベース'!$B$3,VLOOKUP(F61,'99_炭素貯蔵量算定データベース'!$F$3:$H$66,3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I61" s="200"/>
      <c r="J61" s="200"/>
      <c r="K61" s="201" t="str">
        <f>IFERROR(IF(D61='99_炭素貯蔵量算定データベース'!$B$3,VLOOKUP(I61,'99_炭素貯蔵量算定データベース'!$J$3:$L$85,3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L61" s="58">
        <f t="shared" si="4"/>
        <v>0</v>
      </c>
      <c r="M61" s="59" t="str">
        <f>IFERROR(VLOOKUP(D61,'99_炭素貯蔵量算定データベース'!$B$3:$D$8,3,FALSE),"")</f>
        <v/>
      </c>
      <c r="N61" s="58" t="str">
        <f t="array" ref="N61">IF(IFERROR(SUM(IF(ISERROR(O61:P61),"",O61:P61)),"")=0,"",IFERROR(SUM(IF(ISERROR(O61:P61),"",O61:P61)),""))</f>
        <v/>
      </c>
      <c r="O61" s="58" t="str">
        <f t="shared" si="5"/>
        <v/>
      </c>
      <c r="P61" s="58" t="str">
        <f t="shared" si="6"/>
        <v/>
      </c>
    </row>
    <row r="62" spans="2:16" ht="27" customHeight="1">
      <c r="B62" s="395">
        <f t="shared" si="3"/>
        <v>39</v>
      </c>
      <c r="C62" s="396"/>
      <c r="D62" s="256" t="str">
        <f>IF('1_入力シート'!C52=0,"",'1_入力シート'!C52)</f>
        <v/>
      </c>
      <c r="E62" s="257" t="str">
        <f>IF('1_入力シート'!E52=0,"",'1_入力シート'!E52)</f>
        <v/>
      </c>
      <c r="F62" s="199" t="str">
        <f>IF('1_入力シート'!G52=0,"",'1_入力シート'!G52)</f>
        <v/>
      </c>
      <c r="G62" s="200">
        <f>IF('1_入力シート'!H52=0,0,'1_入力シート'!H52)</f>
        <v>0</v>
      </c>
      <c r="H62" s="201" t="str">
        <f>IFERROR(IF(D62='99_炭素貯蔵量算定データベース'!$B$3,VLOOKUP(F62,'99_炭素貯蔵量算定データベース'!$F$3:$H$66,3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I62" s="200"/>
      <c r="J62" s="200"/>
      <c r="K62" s="201" t="str">
        <f>IFERROR(IF(D62='99_炭素貯蔵量算定データベース'!$B$3,VLOOKUP(I62,'99_炭素貯蔵量算定データベース'!$J$3:$L$85,3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L62" s="58">
        <f t="shared" si="4"/>
        <v>0</v>
      </c>
      <c r="M62" s="59" t="str">
        <f>IFERROR(VLOOKUP(D62,'99_炭素貯蔵量算定データベース'!$B$3:$D$8,3,FALSE),"")</f>
        <v/>
      </c>
      <c r="N62" s="58" t="str">
        <f t="array" ref="N62">IF(IFERROR(SUM(IF(ISERROR(O62:P62),"",O62:P62)),"")=0,"",IFERROR(SUM(IF(ISERROR(O62:P62),"",O62:P62)),""))</f>
        <v/>
      </c>
      <c r="O62" s="58" t="str">
        <f t="shared" si="5"/>
        <v/>
      </c>
      <c r="P62" s="58" t="str">
        <f t="shared" si="6"/>
        <v/>
      </c>
    </row>
    <row r="63" spans="2:16" ht="27" customHeight="1">
      <c r="B63" s="395">
        <f t="shared" si="3"/>
        <v>40</v>
      </c>
      <c r="C63" s="396"/>
      <c r="D63" s="256" t="str">
        <f>IF('1_入力シート'!C53=0,"",'1_入力シート'!C53)</f>
        <v/>
      </c>
      <c r="E63" s="257" t="str">
        <f>IF('1_入力シート'!E53=0,"",'1_入力シート'!E53)</f>
        <v/>
      </c>
      <c r="F63" s="199" t="str">
        <f>IF('1_入力シート'!G53=0,"",'1_入力シート'!G53)</f>
        <v/>
      </c>
      <c r="G63" s="200">
        <f>IF('1_入力シート'!H53=0,0,'1_入力シート'!H53)</f>
        <v>0</v>
      </c>
      <c r="H63" s="201" t="str">
        <f>IFERROR(IF(D63='99_炭素貯蔵量算定データベース'!$B$3,VLOOKUP(F63,'99_炭素貯蔵量算定データベース'!$F$3:$H$66,3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I63" s="200"/>
      <c r="J63" s="200"/>
      <c r="K63" s="201" t="str">
        <f>IFERROR(IF(D63='99_炭素貯蔵量算定データベース'!$B$3,VLOOKUP(I63,'99_炭素貯蔵量算定データベース'!$J$3:$L$85,3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L63" s="58">
        <f t="shared" si="4"/>
        <v>0</v>
      </c>
      <c r="M63" s="59" t="str">
        <f>IFERROR(VLOOKUP(D63,'99_炭素貯蔵量算定データベース'!$B$3:$D$8,3,FALSE),"")</f>
        <v/>
      </c>
      <c r="N63" s="58" t="str">
        <f t="array" ref="N63">IF(IFERROR(SUM(IF(ISERROR(O63:P63),"",O63:P63)),"")=0,"",IFERROR(SUM(IF(ISERROR(O63:P63),"",O63:P63)),""))</f>
        <v/>
      </c>
      <c r="O63" s="58" t="str">
        <f t="shared" si="5"/>
        <v/>
      </c>
      <c r="P63" s="58" t="str">
        <f t="shared" si="6"/>
        <v/>
      </c>
    </row>
    <row r="64" spans="2:16" ht="27" customHeight="1">
      <c r="B64" s="395">
        <f t="shared" si="3"/>
        <v>41</v>
      </c>
      <c r="C64" s="396"/>
      <c r="D64" s="256" t="str">
        <f>IF('1_入力シート'!C54=0,"",'1_入力シート'!C54)</f>
        <v/>
      </c>
      <c r="E64" s="257" t="str">
        <f>IF('1_入力シート'!E54=0,"",'1_入力シート'!E54)</f>
        <v/>
      </c>
      <c r="F64" s="199" t="str">
        <f>IF('1_入力シート'!G54=0,"",'1_入力シート'!G54)</f>
        <v/>
      </c>
      <c r="G64" s="200">
        <f>IF('1_入力シート'!H54=0,0,'1_入力シート'!H54)</f>
        <v>0</v>
      </c>
      <c r="H64" s="201" t="str">
        <f>IFERROR(IF(D64='99_炭素貯蔵量算定データベース'!$B$3,VLOOKUP(F64,'99_炭素貯蔵量算定データベース'!$F$3:$H$66,3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I64" s="200"/>
      <c r="J64" s="200"/>
      <c r="K64" s="201" t="str">
        <f>IFERROR(IF(D64='99_炭素貯蔵量算定データベース'!$B$3,VLOOKUP(I64,'99_炭素貯蔵量算定データベース'!$J$3:$L$85,3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L64" s="58">
        <f t="shared" si="4"/>
        <v>0</v>
      </c>
      <c r="M64" s="59" t="str">
        <f>IFERROR(VLOOKUP(D64,'99_炭素貯蔵量算定データベース'!$B$3:$D$8,3,FALSE),"")</f>
        <v/>
      </c>
      <c r="N64" s="58" t="str">
        <f t="array" ref="N64">IF(IFERROR(SUM(IF(ISERROR(O64:P64),"",O64:P64)),"")=0,"",IFERROR(SUM(IF(ISERROR(O64:P64),"",O64:P64)),""))</f>
        <v/>
      </c>
      <c r="O64" s="58" t="str">
        <f t="shared" si="5"/>
        <v/>
      </c>
      <c r="P64" s="58" t="str">
        <f t="shared" si="6"/>
        <v/>
      </c>
    </row>
    <row r="65" spans="2:16" ht="27" customHeight="1">
      <c r="B65" s="395">
        <f t="shared" si="3"/>
        <v>42</v>
      </c>
      <c r="C65" s="396"/>
      <c r="D65" s="256" t="str">
        <f>IF('1_入力シート'!C55=0,"",'1_入力シート'!C55)</f>
        <v/>
      </c>
      <c r="E65" s="257" t="str">
        <f>IF('1_入力シート'!E55=0,"",'1_入力シート'!E55)</f>
        <v/>
      </c>
      <c r="F65" s="199" t="str">
        <f>IF('1_入力シート'!G55=0,"",'1_入力シート'!G55)</f>
        <v/>
      </c>
      <c r="G65" s="200">
        <f>IF('1_入力シート'!H55=0,0,'1_入力シート'!H55)</f>
        <v>0</v>
      </c>
      <c r="H65" s="201" t="str">
        <f>IFERROR(IF(D65='99_炭素貯蔵量算定データベース'!$B$3,VLOOKUP(F65,'99_炭素貯蔵量算定データベース'!$F$3:$H$66,3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I65" s="200"/>
      <c r="J65" s="200"/>
      <c r="K65" s="201" t="str">
        <f>IFERROR(IF(D65='99_炭素貯蔵量算定データベース'!$B$3,VLOOKUP(I65,'99_炭素貯蔵量算定データベース'!$J$3:$L$85,3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L65" s="58">
        <f t="shared" si="4"/>
        <v>0</v>
      </c>
      <c r="M65" s="59" t="str">
        <f>IFERROR(VLOOKUP(D65,'99_炭素貯蔵量算定データベース'!$B$3:$D$8,3,FALSE),"")</f>
        <v/>
      </c>
      <c r="N65" s="58" t="str">
        <f t="array" ref="N65">IF(IFERROR(SUM(IF(ISERROR(O65:P65),"",O65:P65)),"")=0,"",IFERROR(SUM(IF(ISERROR(O65:P65),"",O65:P65)),""))</f>
        <v/>
      </c>
      <c r="O65" s="58" t="str">
        <f t="shared" si="5"/>
        <v/>
      </c>
      <c r="P65" s="58" t="str">
        <f t="shared" si="6"/>
        <v/>
      </c>
    </row>
    <row r="66" spans="2:16" ht="27" customHeight="1">
      <c r="B66" s="395">
        <f t="shared" si="3"/>
        <v>43</v>
      </c>
      <c r="C66" s="396"/>
      <c r="D66" s="256" t="str">
        <f>IF('1_入力シート'!C56=0,"",'1_入力シート'!C56)</f>
        <v/>
      </c>
      <c r="E66" s="257" t="str">
        <f>IF('1_入力シート'!E56=0,"",'1_入力シート'!E56)</f>
        <v/>
      </c>
      <c r="F66" s="199" t="str">
        <f>IF('1_入力シート'!G56=0,"",'1_入力シート'!G56)</f>
        <v/>
      </c>
      <c r="G66" s="200">
        <f>IF('1_入力シート'!H56=0,0,'1_入力シート'!H56)</f>
        <v>0</v>
      </c>
      <c r="H66" s="201" t="str">
        <f>IFERROR(IF(D66='99_炭素貯蔵量算定データベース'!$B$3,VLOOKUP(F66,'99_炭素貯蔵量算定データベース'!$F$3:$H$66,3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I66" s="200"/>
      <c r="J66" s="200"/>
      <c r="K66" s="201" t="str">
        <f>IFERROR(IF(D66='99_炭素貯蔵量算定データベース'!$B$3,VLOOKUP(I66,'99_炭素貯蔵量算定データベース'!$J$3:$L$85,3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L66" s="58">
        <f t="shared" si="4"/>
        <v>0</v>
      </c>
      <c r="M66" s="59" t="str">
        <f>IFERROR(VLOOKUP(D66,'99_炭素貯蔵量算定データベース'!$B$3:$D$8,3,FALSE),"")</f>
        <v/>
      </c>
      <c r="N66" s="58" t="str">
        <f t="array" ref="N66">IF(IFERROR(SUM(IF(ISERROR(O66:P66),"",O66:P66)),"")=0,"",IFERROR(SUM(IF(ISERROR(O66:P66),"",O66:P66)),""))</f>
        <v/>
      </c>
      <c r="O66" s="58" t="str">
        <f t="shared" si="5"/>
        <v/>
      </c>
      <c r="P66" s="58" t="str">
        <f t="shared" si="6"/>
        <v/>
      </c>
    </row>
    <row r="67" spans="2:16" ht="27" customHeight="1">
      <c r="B67" s="395">
        <f t="shared" si="3"/>
        <v>44</v>
      </c>
      <c r="C67" s="396"/>
      <c r="D67" s="256" t="str">
        <f>IF('1_入力シート'!C57=0,"",'1_入力シート'!C57)</f>
        <v/>
      </c>
      <c r="E67" s="257" t="str">
        <f>IF('1_入力シート'!E57=0,"",'1_入力シート'!E57)</f>
        <v/>
      </c>
      <c r="F67" s="199" t="str">
        <f>IF('1_入力シート'!G57=0,"",'1_入力シート'!G57)</f>
        <v/>
      </c>
      <c r="G67" s="200">
        <f>IF('1_入力シート'!H57=0,0,'1_入力シート'!H57)</f>
        <v>0</v>
      </c>
      <c r="H67" s="201" t="str">
        <f>IFERROR(IF(D67='99_炭素貯蔵量算定データベース'!$B$3,VLOOKUP(F67,'99_炭素貯蔵量算定データベース'!$F$3:$H$66,3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I67" s="200"/>
      <c r="J67" s="200"/>
      <c r="K67" s="201" t="str">
        <f>IFERROR(IF(D67='99_炭素貯蔵量算定データベース'!$B$3,VLOOKUP(I67,'99_炭素貯蔵量算定データベース'!$J$3:$L$85,3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L67" s="58">
        <f t="shared" si="4"/>
        <v>0</v>
      </c>
      <c r="M67" s="59" t="str">
        <f>IFERROR(VLOOKUP(D67,'99_炭素貯蔵量算定データベース'!$B$3:$D$8,3,FALSE),"")</f>
        <v/>
      </c>
      <c r="N67" s="58" t="str">
        <f t="array" ref="N67">IF(IFERROR(SUM(IF(ISERROR(O67:P67),"",O67:P67)),"")=0,"",IFERROR(SUM(IF(ISERROR(O67:P67),"",O67:P67)),""))</f>
        <v/>
      </c>
      <c r="O67" s="58" t="str">
        <f t="shared" si="5"/>
        <v/>
      </c>
      <c r="P67" s="58" t="str">
        <f t="shared" si="6"/>
        <v/>
      </c>
    </row>
    <row r="68" spans="2:16" ht="27" customHeight="1">
      <c r="B68" s="395">
        <f t="shared" si="3"/>
        <v>45</v>
      </c>
      <c r="C68" s="396"/>
      <c r="D68" s="256" t="str">
        <f>IF('1_入力シート'!C58=0,"",'1_入力シート'!C58)</f>
        <v/>
      </c>
      <c r="E68" s="257" t="str">
        <f>IF('1_入力シート'!E58=0,"",'1_入力シート'!E58)</f>
        <v/>
      </c>
      <c r="F68" s="199" t="str">
        <f>IF('1_入力シート'!G58=0,"",'1_入力シート'!G58)</f>
        <v/>
      </c>
      <c r="G68" s="200">
        <f>IF('1_入力シート'!H58=0,0,'1_入力シート'!H58)</f>
        <v>0</v>
      </c>
      <c r="H68" s="201" t="str">
        <f>IFERROR(IF(D68='99_炭素貯蔵量算定データベース'!$B$3,VLOOKUP(F68,'99_炭素貯蔵量算定データベース'!$F$3:$H$66,3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I68" s="200"/>
      <c r="J68" s="200"/>
      <c r="K68" s="201" t="str">
        <f>IFERROR(IF(D68='99_炭素貯蔵量算定データベース'!$B$3,VLOOKUP(I68,'99_炭素貯蔵量算定データベース'!$J$3:$L$85,3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L68" s="58">
        <f t="shared" si="4"/>
        <v>0</v>
      </c>
      <c r="M68" s="59" t="str">
        <f>IFERROR(VLOOKUP(D68,'99_炭素貯蔵量算定データベース'!$B$3:$D$8,3,FALSE),"")</f>
        <v/>
      </c>
      <c r="N68" s="58" t="str">
        <f t="array" ref="N68">IF(IFERROR(SUM(IF(ISERROR(O68:P68),"",O68:P68)),"")=0,"",IFERROR(SUM(IF(ISERROR(O68:P68),"",O68:P68)),""))</f>
        <v/>
      </c>
      <c r="O68" s="58" t="str">
        <f t="shared" si="5"/>
        <v/>
      </c>
      <c r="P68" s="58" t="str">
        <f t="shared" si="6"/>
        <v/>
      </c>
    </row>
    <row r="69" spans="2:16" ht="27" customHeight="1">
      <c r="B69" s="395">
        <f t="shared" si="3"/>
        <v>46</v>
      </c>
      <c r="C69" s="396"/>
      <c r="D69" s="256" t="str">
        <f>IF('1_入力シート'!C59=0,"",'1_入力シート'!C59)</f>
        <v/>
      </c>
      <c r="E69" s="257" t="str">
        <f>IF('1_入力シート'!E59=0,"",'1_入力シート'!E59)</f>
        <v/>
      </c>
      <c r="F69" s="199" t="str">
        <f>IF('1_入力シート'!G59=0,"",'1_入力シート'!G59)</f>
        <v/>
      </c>
      <c r="G69" s="200">
        <f>IF('1_入力シート'!H59=0,0,'1_入力シート'!H59)</f>
        <v>0</v>
      </c>
      <c r="H69" s="201" t="str">
        <f>IFERROR(IF(D69='99_炭素貯蔵量算定データベース'!$B$3,VLOOKUP(F69,'99_炭素貯蔵量算定データベース'!$F$3:$H$66,3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I69" s="200"/>
      <c r="J69" s="200"/>
      <c r="K69" s="201" t="str">
        <f>IFERROR(IF(D69='99_炭素貯蔵量算定データベース'!$B$3,VLOOKUP(I69,'99_炭素貯蔵量算定データベース'!$J$3:$L$85,3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L69" s="58">
        <f t="shared" si="4"/>
        <v>0</v>
      </c>
      <c r="M69" s="59" t="str">
        <f>IFERROR(VLOOKUP(D69,'99_炭素貯蔵量算定データベース'!$B$3:$D$8,3,FALSE),"")</f>
        <v/>
      </c>
      <c r="N69" s="58" t="str">
        <f t="array" ref="N69">IF(IFERROR(SUM(IF(ISERROR(O69:P69),"",O69:P69)),"")=0,"",IFERROR(SUM(IF(ISERROR(O69:P69),"",O69:P69)),""))</f>
        <v/>
      </c>
      <c r="O69" s="58" t="str">
        <f t="shared" si="5"/>
        <v/>
      </c>
      <c r="P69" s="58" t="str">
        <f t="shared" si="6"/>
        <v/>
      </c>
    </row>
    <row r="70" spans="2:16" ht="27" customHeight="1">
      <c r="B70" s="395">
        <f t="shared" si="3"/>
        <v>47</v>
      </c>
      <c r="C70" s="396"/>
      <c r="D70" s="256" t="str">
        <f>IF('1_入力シート'!C60=0,"",'1_入力シート'!C60)</f>
        <v/>
      </c>
      <c r="E70" s="257" t="str">
        <f>IF('1_入力シート'!E60=0,"",'1_入力シート'!E60)</f>
        <v/>
      </c>
      <c r="F70" s="199" t="str">
        <f>IF('1_入力シート'!G60=0,"",'1_入力シート'!G60)</f>
        <v/>
      </c>
      <c r="G70" s="200">
        <f>IF('1_入力シート'!H60=0,0,'1_入力シート'!H60)</f>
        <v>0</v>
      </c>
      <c r="H70" s="201" t="str">
        <f>IFERROR(IF(D70='99_炭素貯蔵量算定データベース'!$B$3,VLOOKUP(F70,'99_炭素貯蔵量算定データベース'!$F$3:$H$66,3,FALSE),IF(D70='99_炭素貯蔵量算定データベース'!$B$4,'99_炭素貯蔵量算定データベース'!$C$4,IF(D70='99_炭素貯蔵量算定データベース'!$B$5,'99_炭素貯蔵量算定データベース'!$C$5,IF(D70='99_炭素貯蔵量算定データベース'!$B$6,'99_炭素貯蔵量算定データベース'!$C$6,IF(D70='99_炭素貯蔵量算定データベース'!$B$7,'99_炭素貯蔵量算定データベース'!$C$7,IF(D70='99_炭素貯蔵量算定データベース'!$B$8,'99_炭素貯蔵量算定データベース'!$C$8,"")))))),"")</f>
        <v/>
      </c>
      <c r="I70" s="200"/>
      <c r="J70" s="200"/>
      <c r="K70" s="201" t="str">
        <f>IFERROR(IF(D70='99_炭素貯蔵量算定データベース'!$B$3,VLOOKUP(I70,'99_炭素貯蔵量算定データベース'!$J$3:$L$85,3,FALSE),IF(D70='99_炭素貯蔵量算定データベース'!$B$4,'99_炭素貯蔵量算定データベース'!$C$4,IF(D70='99_炭素貯蔵量算定データベース'!$B$5,'99_炭素貯蔵量算定データベース'!$C$5,IF(D70='99_炭素貯蔵量算定データベース'!$B$6,'99_炭素貯蔵量算定データベース'!$C$6,IF(D70='99_炭素貯蔵量算定データベース'!$B$7,'99_炭素貯蔵量算定データベース'!$C$7,IF(D70='99_炭素貯蔵量算定データベース'!$B$8,'99_炭素貯蔵量算定データベース'!$C$8,"")))))),"")</f>
        <v/>
      </c>
      <c r="L70" s="58">
        <f t="shared" si="4"/>
        <v>0</v>
      </c>
      <c r="M70" s="59" t="str">
        <f>IFERROR(VLOOKUP(D70,'99_炭素貯蔵量算定データベース'!$B$3:$D$8,3,FALSE),"")</f>
        <v/>
      </c>
      <c r="N70" s="58" t="str">
        <f t="array" ref="N70">IF(IFERROR(SUM(IF(ISERROR(O70:P70),"",O70:P70)),"")=0,"",IFERROR(SUM(IF(ISERROR(O70:P70),"",O70:P70)),""))</f>
        <v/>
      </c>
      <c r="O70" s="58" t="str">
        <f t="shared" si="5"/>
        <v/>
      </c>
      <c r="P70" s="58" t="str">
        <f t="shared" si="6"/>
        <v/>
      </c>
    </row>
    <row r="71" spans="2:16" ht="27" customHeight="1">
      <c r="B71" s="395">
        <f t="shared" si="3"/>
        <v>48</v>
      </c>
      <c r="C71" s="396"/>
      <c r="D71" s="256" t="str">
        <f>IF('1_入力シート'!C61=0,"",'1_入力シート'!C61)</f>
        <v/>
      </c>
      <c r="E71" s="257" t="str">
        <f>IF('1_入力シート'!E61=0,"",'1_入力シート'!E61)</f>
        <v/>
      </c>
      <c r="F71" s="199" t="str">
        <f>IF('1_入力シート'!G61=0,"",'1_入力シート'!G61)</f>
        <v/>
      </c>
      <c r="G71" s="200">
        <f>IF('1_入力シート'!H61=0,0,'1_入力シート'!H61)</f>
        <v>0</v>
      </c>
      <c r="H71" s="201" t="str">
        <f>IFERROR(IF(D71='99_炭素貯蔵量算定データベース'!$B$3,VLOOKUP(F71,'99_炭素貯蔵量算定データベース'!$F$3:$H$66,3,FALSE),IF(D71='99_炭素貯蔵量算定データベース'!$B$4,'99_炭素貯蔵量算定データベース'!$C$4,IF(D71='99_炭素貯蔵量算定データベース'!$B$5,'99_炭素貯蔵量算定データベース'!$C$5,IF(D71='99_炭素貯蔵量算定データベース'!$B$6,'99_炭素貯蔵量算定データベース'!$C$6,IF(D71='99_炭素貯蔵量算定データベース'!$B$7,'99_炭素貯蔵量算定データベース'!$C$7,IF(D71='99_炭素貯蔵量算定データベース'!$B$8,'99_炭素貯蔵量算定データベース'!$C$8,"")))))),"")</f>
        <v/>
      </c>
      <c r="I71" s="200"/>
      <c r="J71" s="200"/>
      <c r="K71" s="201" t="str">
        <f>IFERROR(IF(D71='99_炭素貯蔵量算定データベース'!$B$3,VLOOKUP(I71,'99_炭素貯蔵量算定データベース'!$J$3:$L$85,3,FALSE),IF(D71='99_炭素貯蔵量算定データベース'!$B$4,'99_炭素貯蔵量算定データベース'!$C$4,IF(D71='99_炭素貯蔵量算定データベース'!$B$5,'99_炭素貯蔵量算定データベース'!$C$5,IF(D71='99_炭素貯蔵量算定データベース'!$B$6,'99_炭素貯蔵量算定データベース'!$C$6,IF(D71='99_炭素貯蔵量算定データベース'!$B$7,'99_炭素貯蔵量算定データベース'!$C$7,IF(D71='99_炭素貯蔵量算定データベース'!$B$8,'99_炭素貯蔵量算定データベース'!$C$8,"")))))),"")</f>
        <v/>
      </c>
      <c r="L71" s="58">
        <f t="shared" si="4"/>
        <v>0</v>
      </c>
      <c r="M71" s="59" t="str">
        <f>IFERROR(VLOOKUP(D71,'99_炭素貯蔵量算定データベース'!$B$3:$D$8,3,FALSE),"")</f>
        <v/>
      </c>
      <c r="N71" s="58" t="str">
        <f t="array" ref="N71">IF(IFERROR(SUM(IF(ISERROR(O71:P71),"",O71:P71)),"")=0,"",IFERROR(SUM(IF(ISERROR(O71:P71),"",O71:P71)),""))</f>
        <v/>
      </c>
      <c r="O71" s="58" t="str">
        <f t="shared" si="5"/>
        <v/>
      </c>
      <c r="P71" s="58" t="str">
        <f t="shared" si="6"/>
        <v/>
      </c>
    </row>
    <row r="72" spans="2:16" ht="27" customHeight="1">
      <c r="B72" s="395">
        <f t="shared" si="3"/>
        <v>49</v>
      </c>
      <c r="C72" s="396"/>
      <c r="D72" s="256" t="str">
        <f>IF('1_入力シート'!C62=0,"",'1_入力シート'!C62)</f>
        <v/>
      </c>
      <c r="E72" s="257" t="str">
        <f>IF('1_入力シート'!E62=0,"",'1_入力シート'!E62)</f>
        <v/>
      </c>
      <c r="F72" s="199" t="str">
        <f>IF('1_入力シート'!G62=0,"",'1_入力シート'!G62)</f>
        <v/>
      </c>
      <c r="G72" s="200">
        <f>IF('1_入力シート'!H62=0,0,'1_入力シート'!H62)</f>
        <v>0</v>
      </c>
      <c r="H72" s="201" t="str">
        <f>IFERROR(IF(D72='99_炭素貯蔵量算定データベース'!$B$3,VLOOKUP(F72,'99_炭素貯蔵量算定データベース'!$F$3:$H$66,3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
      </c>
      <c r="I72" s="200"/>
      <c r="J72" s="200"/>
      <c r="K72" s="201" t="str">
        <f>IFERROR(IF(D72='99_炭素貯蔵量算定データベース'!$B$3,VLOOKUP(I72,'99_炭素貯蔵量算定データベース'!$J$3:$L$85,3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
      </c>
      <c r="L72" s="58">
        <f t="shared" si="4"/>
        <v>0</v>
      </c>
      <c r="M72" s="59" t="str">
        <f>IFERROR(VLOOKUP(D72,'99_炭素貯蔵量算定データベース'!$B$3:$D$8,3,FALSE),"")</f>
        <v/>
      </c>
      <c r="N72" s="58" t="str">
        <f t="array" ref="N72">IF(IFERROR(SUM(IF(ISERROR(O72:P72),"",O72:P72)),"")=0,"",IFERROR(SUM(IF(ISERROR(O72:P72),"",O72:P72)),""))</f>
        <v/>
      </c>
      <c r="O72" s="58" t="str">
        <f t="shared" si="5"/>
        <v/>
      </c>
      <c r="P72" s="58" t="str">
        <f t="shared" si="6"/>
        <v/>
      </c>
    </row>
    <row r="73" spans="2:16" ht="27" customHeight="1">
      <c r="B73" s="395">
        <f t="shared" si="3"/>
        <v>50</v>
      </c>
      <c r="C73" s="396"/>
      <c r="D73" s="256" t="str">
        <f>IF('1_入力シート'!C63=0,"",'1_入力シート'!C63)</f>
        <v/>
      </c>
      <c r="E73" s="257" t="str">
        <f>IF('1_入力シート'!E63=0,"",'1_入力シート'!E63)</f>
        <v/>
      </c>
      <c r="F73" s="199" t="str">
        <f>IF('1_入力シート'!G63=0,"",'1_入力シート'!G63)</f>
        <v/>
      </c>
      <c r="G73" s="200">
        <f>IF('1_入力シート'!H63=0,0,'1_入力シート'!H63)</f>
        <v>0</v>
      </c>
      <c r="H73" s="201" t="str">
        <f>IFERROR(IF(D73='99_炭素貯蔵量算定データベース'!$B$3,VLOOKUP(F73,'99_炭素貯蔵量算定データベース'!$F$3:$H$66,3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I73" s="200"/>
      <c r="J73" s="200"/>
      <c r="K73" s="201" t="str">
        <f>IFERROR(IF(D73='99_炭素貯蔵量算定データベース'!$B$3,VLOOKUP(I73,'99_炭素貯蔵量算定データベース'!$J$3:$L$85,3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L73" s="58">
        <f t="shared" si="4"/>
        <v>0</v>
      </c>
      <c r="M73" s="59" t="str">
        <f>IFERROR(VLOOKUP(D73,'99_炭素貯蔵量算定データベース'!$B$3:$D$8,3,FALSE),"")</f>
        <v/>
      </c>
      <c r="N73" s="58" t="str">
        <f t="array" ref="N73">IF(IFERROR(SUM(IF(ISERROR(O73:P73),"",O73:P73)),"")=0,"",IFERROR(SUM(IF(ISERROR(O73:P73),"",O73:P73)),""))</f>
        <v/>
      </c>
      <c r="O73" s="58" t="str">
        <f t="shared" si="5"/>
        <v/>
      </c>
      <c r="P73" s="58" t="str">
        <f t="shared" si="6"/>
        <v/>
      </c>
    </row>
    <row r="74" spans="2:16" ht="27" customHeight="1">
      <c r="B74" s="395">
        <f t="shared" si="3"/>
        <v>51</v>
      </c>
      <c r="C74" s="396"/>
      <c r="D74" s="256" t="str">
        <f>IF('1_入力シート'!C64=0,"",'1_入力シート'!C64)</f>
        <v/>
      </c>
      <c r="E74" s="257" t="str">
        <f>IF('1_入力シート'!E64=0,"",'1_入力シート'!E64)</f>
        <v/>
      </c>
      <c r="F74" s="199" t="str">
        <f>IF('1_入力シート'!G64=0,"",'1_入力シート'!G64)</f>
        <v/>
      </c>
      <c r="G74" s="200">
        <f>IF('1_入力シート'!H64=0,0,'1_入力シート'!H64)</f>
        <v>0</v>
      </c>
      <c r="H74" s="201" t="str">
        <f>IFERROR(IF(D74='99_炭素貯蔵量算定データベース'!$B$3,VLOOKUP(F74,'99_炭素貯蔵量算定データベース'!$F$3:$H$66,3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I74" s="200"/>
      <c r="J74" s="200"/>
      <c r="K74" s="201" t="str">
        <f>IFERROR(IF(D74='99_炭素貯蔵量算定データベース'!$B$3,VLOOKUP(I74,'99_炭素貯蔵量算定データベース'!$J$3:$L$85,3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L74" s="58">
        <f t="shared" si="4"/>
        <v>0</v>
      </c>
      <c r="M74" s="59" t="str">
        <f>IFERROR(VLOOKUP(D74,'99_炭素貯蔵量算定データベース'!$B$3:$D$8,3,FALSE),"")</f>
        <v/>
      </c>
      <c r="N74" s="58" t="str">
        <f t="array" ref="N74">IF(IFERROR(SUM(IF(ISERROR(O74:P74),"",O74:P74)),"")=0,"",IFERROR(SUM(IF(ISERROR(O74:P74),"",O74:P74)),""))</f>
        <v/>
      </c>
      <c r="O74" s="58" t="str">
        <f t="shared" si="5"/>
        <v/>
      </c>
      <c r="P74" s="58" t="str">
        <f t="shared" si="6"/>
        <v/>
      </c>
    </row>
    <row r="75" spans="2:16" ht="27" customHeight="1">
      <c r="B75" s="395">
        <f t="shared" si="3"/>
        <v>52</v>
      </c>
      <c r="C75" s="396"/>
      <c r="D75" s="256" t="str">
        <f>IF('1_入力シート'!C65=0,"",'1_入力シート'!C65)</f>
        <v/>
      </c>
      <c r="E75" s="257" t="str">
        <f>IF('1_入力シート'!E65=0,"",'1_入力シート'!E65)</f>
        <v/>
      </c>
      <c r="F75" s="199" t="str">
        <f>IF('1_入力シート'!G65=0,"",'1_入力シート'!G65)</f>
        <v/>
      </c>
      <c r="G75" s="200">
        <f>IF('1_入力シート'!H65=0,0,'1_入力シート'!H65)</f>
        <v>0</v>
      </c>
      <c r="H75" s="201" t="str">
        <f>IFERROR(IF(D75='99_炭素貯蔵量算定データベース'!$B$3,VLOOKUP(F75,'99_炭素貯蔵量算定データベース'!$F$3:$H$66,3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I75" s="200"/>
      <c r="J75" s="200"/>
      <c r="K75" s="201" t="str">
        <f>IFERROR(IF(D75='99_炭素貯蔵量算定データベース'!$B$3,VLOOKUP(I75,'99_炭素貯蔵量算定データベース'!$J$3:$L$85,3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L75" s="58">
        <f t="shared" si="4"/>
        <v>0</v>
      </c>
      <c r="M75" s="59" t="str">
        <f>IFERROR(VLOOKUP(D75,'99_炭素貯蔵量算定データベース'!$B$3:$D$8,3,FALSE),"")</f>
        <v/>
      </c>
      <c r="N75" s="58" t="str">
        <f t="array" ref="N75">IF(IFERROR(SUM(IF(ISERROR(O75:P75),"",O75:P75)),"")=0,"",IFERROR(SUM(IF(ISERROR(O75:P75),"",O75:P75)),""))</f>
        <v/>
      </c>
      <c r="O75" s="58" t="str">
        <f t="shared" si="5"/>
        <v/>
      </c>
      <c r="P75" s="58" t="str">
        <f t="shared" si="6"/>
        <v/>
      </c>
    </row>
    <row r="76" spans="2:16" ht="27" customHeight="1">
      <c r="B76" s="395">
        <f t="shared" si="3"/>
        <v>53</v>
      </c>
      <c r="C76" s="396"/>
      <c r="D76" s="256" t="str">
        <f>IF('1_入力シート'!C66=0,"",'1_入力シート'!C66)</f>
        <v/>
      </c>
      <c r="E76" s="257" t="str">
        <f>IF('1_入力シート'!E66=0,"",'1_入力シート'!E66)</f>
        <v/>
      </c>
      <c r="F76" s="199" t="str">
        <f>IF('1_入力シート'!G66=0,"",'1_入力シート'!G66)</f>
        <v/>
      </c>
      <c r="G76" s="200">
        <f>IF('1_入力シート'!H66=0,0,'1_入力シート'!H66)</f>
        <v>0</v>
      </c>
      <c r="H76" s="201" t="str">
        <f>IFERROR(IF(D76='99_炭素貯蔵量算定データベース'!$B$3,VLOOKUP(F76,'99_炭素貯蔵量算定データベース'!$F$3:$H$66,3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I76" s="200"/>
      <c r="J76" s="200"/>
      <c r="K76" s="201" t="str">
        <f>IFERROR(IF(D76='99_炭素貯蔵量算定データベース'!$B$3,VLOOKUP(I76,'99_炭素貯蔵量算定データベース'!$J$3:$L$85,3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L76" s="58">
        <f t="shared" si="4"/>
        <v>0</v>
      </c>
      <c r="M76" s="59" t="str">
        <f>IFERROR(VLOOKUP(D76,'99_炭素貯蔵量算定データベース'!$B$3:$D$8,3,FALSE),"")</f>
        <v/>
      </c>
      <c r="N76" s="58" t="str">
        <f t="array" ref="N76">IF(IFERROR(SUM(IF(ISERROR(O76:P76),"",O76:P76)),"")=0,"",IFERROR(SUM(IF(ISERROR(O76:P76),"",O76:P76)),""))</f>
        <v/>
      </c>
      <c r="O76" s="58" t="str">
        <f t="shared" si="5"/>
        <v/>
      </c>
      <c r="P76" s="58" t="str">
        <f t="shared" si="6"/>
        <v/>
      </c>
    </row>
    <row r="77" spans="2:16" ht="27" customHeight="1">
      <c r="B77" s="395">
        <f t="shared" si="3"/>
        <v>54</v>
      </c>
      <c r="C77" s="396"/>
      <c r="D77" s="256" t="str">
        <f>IF('1_入力シート'!C67=0,"",'1_入力シート'!C67)</f>
        <v/>
      </c>
      <c r="E77" s="257" t="str">
        <f>IF('1_入力シート'!E67=0,"",'1_入力シート'!E67)</f>
        <v/>
      </c>
      <c r="F77" s="199" t="str">
        <f>IF('1_入力シート'!G67=0,"",'1_入力シート'!G67)</f>
        <v/>
      </c>
      <c r="G77" s="200">
        <f>IF('1_入力シート'!H67=0,0,'1_入力シート'!H67)</f>
        <v>0</v>
      </c>
      <c r="H77" s="201" t="str">
        <f>IFERROR(IF(D77='99_炭素貯蔵量算定データベース'!$B$3,VLOOKUP(F77,'99_炭素貯蔵量算定データベース'!$F$3:$H$66,3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I77" s="200"/>
      <c r="J77" s="200"/>
      <c r="K77" s="201" t="str">
        <f>IFERROR(IF(D77='99_炭素貯蔵量算定データベース'!$B$3,VLOOKUP(I77,'99_炭素貯蔵量算定データベース'!$J$3:$L$85,3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L77" s="58">
        <f t="shared" si="4"/>
        <v>0</v>
      </c>
      <c r="M77" s="59" t="str">
        <f>IFERROR(VLOOKUP(D77,'99_炭素貯蔵量算定データベース'!$B$3:$D$8,3,FALSE),"")</f>
        <v/>
      </c>
      <c r="N77" s="58" t="str">
        <f t="array" ref="N77">IF(IFERROR(SUM(IF(ISERROR(O77:P77),"",O77:P77)),"")=0,"",IFERROR(SUM(IF(ISERROR(O77:P77),"",O77:P77)),""))</f>
        <v/>
      </c>
      <c r="O77" s="58" t="str">
        <f t="shared" si="5"/>
        <v/>
      </c>
      <c r="P77" s="58" t="str">
        <f t="shared" si="6"/>
        <v/>
      </c>
    </row>
    <row r="78" spans="2:16" ht="27" customHeight="1">
      <c r="B78" s="395">
        <f t="shared" si="3"/>
        <v>55</v>
      </c>
      <c r="C78" s="396"/>
      <c r="D78" s="256" t="str">
        <f>IF('1_入力シート'!C68=0,"",'1_入力シート'!C68)</f>
        <v/>
      </c>
      <c r="E78" s="257" t="str">
        <f>IF('1_入力シート'!E68=0,"",'1_入力シート'!E68)</f>
        <v/>
      </c>
      <c r="F78" s="199" t="str">
        <f>IF('1_入力シート'!G68=0,"",'1_入力シート'!G68)</f>
        <v/>
      </c>
      <c r="G78" s="200">
        <f>IF('1_入力シート'!H68=0,0,'1_入力シート'!H68)</f>
        <v>0</v>
      </c>
      <c r="H78" s="201" t="str">
        <f>IFERROR(IF(D78='99_炭素貯蔵量算定データベース'!$B$3,VLOOKUP(F78,'99_炭素貯蔵量算定データベース'!$F$3:$H$66,3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I78" s="200"/>
      <c r="J78" s="200"/>
      <c r="K78" s="201" t="str">
        <f>IFERROR(IF(D78='99_炭素貯蔵量算定データベース'!$B$3,VLOOKUP(I78,'99_炭素貯蔵量算定データベース'!$J$3:$L$85,3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L78" s="58">
        <f t="shared" si="4"/>
        <v>0</v>
      </c>
      <c r="M78" s="59" t="str">
        <f>IFERROR(VLOOKUP(D78,'99_炭素貯蔵量算定データベース'!$B$3:$D$8,3,FALSE),"")</f>
        <v/>
      </c>
      <c r="N78" s="58" t="str">
        <f t="array" ref="N78">IF(IFERROR(SUM(IF(ISERROR(O78:P78),"",O78:P78)),"")=0,"",IFERROR(SUM(IF(ISERROR(O78:P78),"",O78:P78)),""))</f>
        <v/>
      </c>
      <c r="O78" s="58" t="str">
        <f t="shared" si="5"/>
        <v/>
      </c>
      <c r="P78" s="58" t="str">
        <f t="shared" si="6"/>
        <v/>
      </c>
    </row>
    <row r="79" spans="2:16" ht="27" customHeight="1">
      <c r="B79" s="395">
        <f t="shared" si="3"/>
        <v>56</v>
      </c>
      <c r="C79" s="396"/>
      <c r="D79" s="256" t="str">
        <f>IF('1_入力シート'!C69=0,"",'1_入力シート'!C69)</f>
        <v/>
      </c>
      <c r="E79" s="257" t="str">
        <f>IF('1_入力シート'!E69=0,"",'1_入力シート'!E69)</f>
        <v/>
      </c>
      <c r="F79" s="199" t="str">
        <f>IF('1_入力シート'!G69=0,"",'1_入力シート'!G69)</f>
        <v/>
      </c>
      <c r="G79" s="200">
        <f>IF('1_入力シート'!H69=0,0,'1_入力シート'!H69)</f>
        <v>0</v>
      </c>
      <c r="H79" s="201" t="str">
        <f>IFERROR(IF(D79='99_炭素貯蔵量算定データベース'!$B$3,VLOOKUP(F79,'99_炭素貯蔵量算定データベース'!$F$3:$H$66,3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I79" s="200"/>
      <c r="J79" s="200"/>
      <c r="K79" s="201" t="str">
        <f>IFERROR(IF(D79='99_炭素貯蔵量算定データベース'!$B$3,VLOOKUP(I79,'99_炭素貯蔵量算定データベース'!$J$3:$L$85,3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L79" s="58">
        <f t="shared" si="4"/>
        <v>0</v>
      </c>
      <c r="M79" s="59" t="str">
        <f>IFERROR(VLOOKUP(D79,'99_炭素貯蔵量算定データベース'!$B$3:$D$8,3,FALSE),"")</f>
        <v/>
      </c>
      <c r="N79" s="58" t="str">
        <f t="array" ref="N79">IF(IFERROR(SUM(IF(ISERROR(O79:P79),"",O79:P79)),"")=0,"",IFERROR(SUM(IF(ISERROR(O79:P79),"",O79:P79)),""))</f>
        <v/>
      </c>
      <c r="O79" s="58" t="str">
        <f t="shared" si="5"/>
        <v/>
      </c>
      <c r="P79" s="58" t="str">
        <f t="shared" si="6"/>
        <v/>
      </c>
    </row>
    <row r="80" spans="2:16" ht="27" customHeight="1">
      <c r="B80" s="395">
        <f t="shared" si="3"/>
        <v>57</v>
      </c>
      <c r="C80" s="396"/>
      <c r="D80" s="256" t="str">
        <f>IF('1_入力シート'!C70=0,"",'1_入力シート'!C70)</f>
        <v/>
      </c>
      <c r="E80" s="257" t="str">
        <f>IF('1_入力シート'!E70=0,"",'1_入力シート'!E70)</f>
        <v/>
      </c>
      <c r="F80" s="199" t="str">
        <f>IF('1_入力シート'!G70=0,"",'1_入力シート'!G70)</f>
        <v/>
      </c>
      <c r="G80" s="200">
        <f>IF('1_入力シート'!H70=0,0,'1_入力シート'!H70)</f>
        <v>0</v>
      </c>
      <c r="H80" s="201" t="str">
        <f>IFERROR(IF(D80='99_炭素貯蔵量算定データベース'!$B$3,VLOOKUP(F80,'99_炭素貯蔵量算定データベース'!$F$3:$H$66,3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I80" s="200"/>
      <c r="J80" s="200"/>
      <c r="K80" s="201" t="str">
        <f>IFERROR(IF(D80='99_炭素貯蔵量算定データベース'!$B$3,VLOOKUP(I80,'99_炭素貯蔵量算定データベース'!$J$3:$L$85,3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L80" s="58">
        <f t="shared" si="4"/>
        <v>0</v>
      </c>
      <c r="M80" s="59" t="str">
        <f>IFERROR(VLOOKUP(D80,'99_炭素貯蔵量算定データベース'!$B$3:$D$8,3,FALSE),"")</f>
        <v/>
      </c>
      <c r="N80" s="58" t="str">
        <f t="array" ref="N80">IF(IFERROR(SUM(IF(ISERROR(O80:P80),"",O80:P80)),"")=0,"",IFERROR(SUM(IF(ISERROR(O80:P80),"",O80:P80)),""))</f>
        <v/>
      </c>
      <c r="O80" s="58" t="str">
        <f t="shared" si="5"/>
        <v/>
      </c>
      <c r="P80" s="58" t="str">
        <f t="shared" si="6"/>
        <v/>
      </c>
    </row>
    <row r="81" spans="2:16" ht="27" customHeight="1">
      <c r="B81" s="395">
        <f t="shared" si="3"/>
        <v>58</v>
      </c>
      <c r="C81" s="396"/>
      <c r="D81" s="256" t="str">
        <f>IF('1_入力シート'!C71=0,"",'1_入力シート'!C71)</f>
        <v/>
      </c>
      <c r="E81" s="257" t="str">
        <f>IF('1_入力シート'!E71=0,"",'1_入力シート'!E71)</f>
        <v/>
      </c>
      <c r="F81" s="199" t="str">
        <f>IF('1_入力シート'!G71=0,"",'1_入力シート'!G71)</f>
        <v/>
      </c>
      <c r="G81" s="200">
        <f>IF('1_入力シート'!H71=0,0,'1_入力シート'!H71)</f>
        <v>0</v>
      </c>
      <c r="H81" s="201" t="str">
        <f>IFERROR(IF(D81='99_炭素貯蔵量算定データベース'!$B$3,VLOOKUP(F81,'99_炭素貯蔵量算定データベース'!$F$3:$H$66,3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I81" s="200"/>
      <c r="J81" s="200"/>
      <c r="K81" s="201" t="str">
        <f>IFERROR(IF(D81='99_炭素貯蔵量算定データベース'!$B$3,VLOOKUP(I81,'99_炭素貯蔵量算定データベース'!$J$3:$L$85,3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L81" s="58">
        <f t="shared" si="4"/>
        <v>0</v>
      </c>
      <c r="M81" s="59" t="str">
        <f>IFERROR(VLOOKUP(D81,'99_炭素貯蔵量算定データベース'!$B$3:$D$8,3,FALSE),"")</f>
        <v/>
      </c>
      <c r="N81" s="58" t="str">
        <f t="array" ref="N81">IF(IFERROR(SUM(IF(ISERROR(O81:P81),"",O81:P81)),"")=0,"",IFERROR(SUM(IF(ISERROR(O81:P81),"",O81:P81)),""))</f>
        <v/>
      </c>
      <c r="O81" s="58" t="str">
        <f t="shared" si="5"/>
        <v/>
      </c>
      <c r="P81" s="58" t="str">
        <f t="shared" si="6"/>
        <v/>
      </c>
    </row>
    <row r="82" spans="2:16" ht="27" customHeight="1">
      <c r="B82" s="395">
        <f t="shared" si="3"/>
        <v>59</v>
      </c>
      <c r="C82" s="396"/>
      <c r="D82" s="256" t="str">
        <f>IF('1_入力シート'!C72=0,"",'1_入力シート'!C72)</f>
        <v/>
      </c>
      <c r="E82" s="257" t="str">
        <f>IF('1_入力シート'!E72=0,"",'1_入力シート'!E72)</f>
        <v/>
      </c>
      <c r="F82" s="199" t="str">
        <f>IF('1_入力シート'!G72=0,"",'1_入力シート'!G72)</f>
        <v/>
      </c>
      <c r="G82" s="200">
        <f>IF('1_入力シート'!H72=0,0,'1_入力シート'!H72)</f>
        <v>0</v>
      </c>
      <c r="H82" s="201" t="str">
        <f>IFERROR(IF(D82='99_炭素貯蔵量算定データベース'!$B$3,VLOOKUP(F82,'99_炭素貯蔵量算定データベース'!$F$3:$H$66,3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I82" s="200"/>
      <c r="J82" s="200"/>
      <c r="K82" s="201" t="str">
        <f>IFERROR(IF(D82='99_炭素貯蔵量算定データベース'!$B$3,VLOOKUP(I82,'99_炭素貯蔵量算定データベース'!$J$3:$L$85,3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L82" s="58">
        <f t="shared" si="4"/>
        <v>0</v>
      </c>
      <c r="M82" s="59" t="str">
        <f>IFERROR(VLOOKUP(D82,'99_炭素貯蔵量算定データベース'!$B$3:$D$8,3,FALSE),"")</f>
        <v/>
      </c>
      <c r="N82" s="58" t="str">
        <f t="array" ref="N82">IF(IFERROR(SUM(IF(ISERROR(O82:P82),"",O82:P82)),"")=0,"",IFERROR(SUM(IF(ISERROR(O82:P82),"",O82:P82)),""))</f>
        <v/>
      </c>
      <c r="O82" s="58" t="str">
        <f t="shared" si="5"/>
        <v/>
      </c>
      <c r="P82" s="58" t="str">
        <f t="shared" si="6"/>
        <v/>
      </c>
    </row>
    <row r="83" spans="2:16" ht="27" customHeight="1">
      <c r="B83" s="395">
        <f t="shared" si="3"/>
        <v>60</v>
      </c>
      <c r="C83" s="396"/>
      <c r="D83" s="256" t="str">
        <f>IF('1_入力シート'!C73=0,"",'1_入力シート'!C73)</f>
        <v/>
      </c>
      <c r="E83" s="257" t="str">
        <f>IF('1_入力シート'!E73=0,"",'1_入力シート'!E73)</f>
        <v/>
      </c>
      <c r="F83" s="199" t="str">
        <f>IF('1_入力シート'!G73=0,"",'1_入力シート'!G73)</f>
        <v/>
      </c>
      <c r="G83" s="200">
        <f>IF('1_入力シート'!H73=0,0,'1_入力シート'!H73)</f>
        <v>0</v>
      </c>
      <c r="H83" s="201" t="str">
        <f>IFERROR(IF(D83='99_炭素貯蔵量算定データベース'!$B$3,VLOOKUP(F83,'99_炭素貯蔵量算定データベース'!$F$3:$H$66,3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I83" s="200"/>
      <c r="J83" s="200"/>
      <c r="K83" s="201" t="str">
        <f>IFERROR(IF(D83='99_炭素貯蔵量算定データベース'!$B$3,VLOOKUP(I83,'99_炭素貯蔵量算定データベース'!$J$3:$L$85,3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L83" s="58">
        <f t="shared" si="4"/>
        <v>0</v>
      </c>
      <c r="M83" s="59" t="str">
        <f>IFERROR(VLOOKUP(D83,'99_炭素貯蔵量算定データベース'!$B$3:$D$8,3,FALSE),"")</f>
        <v/>
      </c>
      <c r="N83" s="58" t="str">
        <f t="array" ref="N83">IF(IFERROR(SUM(IF(ISERROR(O83:P83),"",O83:P83)),"")=0,"",IFERROR(SUM(IF(ISERROR(O83:P83),"",O83:P83)),""))</f>
        <v/>
      </c>
      <c r="O83" s="58" t="str">
        <f t="shared" si="5"/>
        <v/>
      </c>
      <c r="P83" s="58" t="str">
        <f t="shared" si="6"/>
        <v/>
      </c>
    </row>
    <row r="84" spans="2:16" ht="27" customHeight="1">
      <c r="B84" s="395">
        <f t="shared" si="3"/>
        <v>61</v>
      </c>
      <c r="C84" s="396"/>
      <c r="D84" s="256" t="str">
        <f>IF('1_入力シート'!C74=0,"",'1_入力シート'!C74)</f>
        <v/>
      </c>
      <c r="E84" s="257" t="str">
        <f>IF('1_入力シート'!E74=0,"",'1_入力シート'!E74)</f>
        <v/>
      </c>
      <c r="F84" s="199" t="str">
        <f>IF('1_入力シート'!G74=0,"",'1_入力シート'!G74)</f>
        <v/>
      </c>
      <c r="G84" s="200">
        <f>IF('1_入力シート'!H74=0,0,'1_入力シート'!H74)</f>
        <v>0</v>
      </c>
      <c r="H84" s="201" t="str">
        <f>IFERROR(IF(D84='99_炭素貯蔵量算定データベース'!$B$3,VLOOKUP(F84,'99_炭素貯蔵量算定データベース'!$F$3:$H$66,3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I84" s="200"/>
      <c r="J84" s="200"/>
      <c r="K84" s="201" t="str">
        <f>IFERROR(IF(D84='99_炭素貯蔵量算定データベース'!$B$3,VLOOKUP(I84,'99_炭素貯蔵量算定データベース'!$J$3:$L$85,3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L84" s="58">
        <f t="shared" si="4"/>
        <v>0</v>
      </c>
      <c r="M84" s="59" t="str">
        <f>IFERROR(VLOOKUP(D84,'99_炭素貯蔵量算定データベース'!$B$3:$D$8,3,FALSE),"")</f>
        <v/>
      </c>
      <c r="N84" s="58" t="str">
        <f t="array" ref="N84">IF(IFERROR(SUM(IF(ISERROR(O84:P84),"",O84:P84)),"")=0,"",IFERROR(SUM(IF(ISERROR(O84:P84),"",O84:P84)),""))</f>
        <v/>
      </c>
      <c r="O84" s="58" t="str">
        <f t="shared" si="5"/>
        <v/>
      </c>
      <c r="P84" s="58" t="str">
        <f t="shared" si="6"/>
        <v/>
      </c>
    </row>
    <row r="85" spans="2:16" ht="27" customHeight="1">
      <c r="B85" s="395">
        <f t="shared" si="3"/>
        <v>62</v>
      </c>
      <c r="C85" s="396"/>
      <c r="D85" s="256" t="str">
        <f>IF('1_入力シート'!C75=0,"",'1_入力シート'!C75)</f>
        <v/>
      </c>
      <c r="E85" s="257" t="str">
        <f>IF('1_入力シート'!E75=0,"",'1_入力シート'!E75)</f>
        <v/>
      </c>
      <c r="F85" s="199" t="str">
        <f>IF('1_入力シート'!G75=0,"",'1_入力シート'!G75)</f>
        <v/>
      </c>
      <c r="G85" s="200">
        <f>IF('1_入力シート'!H75=0,0,'1_入力シート'!H75)</f>
        <v>0</v>
      </c>
      <c r="H85" s="201" t="str">
        <f>IFERROR(IF(D85='99_炭素貯蔵量算定データベース'!$B$3,VLOOKUP(F85,'99_炭素貯蔵量算定データベース'!$F$3:$H$66,3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I85" s="200"/>
      <c r="J85" s="200"/>
      <c r="K85" s="201" t="str">
        <f>IFERROR(IF(D85='99_炭素貯蔵量算定データベース'!$B$3,VLOOKUP(I85,'99_炭素貯蔵量算定データベース'!$J$3:$L$85,3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L85" s="58">
        <f t="shared" si="4"/>
        <v>0</v>
      </c>
      <c r="M85" s="59" t="str">
        <f>IFERROR(VLOOKUP(D85,'99_炭素貯蔵量算定データベース'!$B$3:$D$8,3,FALSE),"")</f>
        <v/>
      </c>
      <c r="N85" s="58" t="str">
        <f t="array" ref="N85">IF(IFERROR(SUM(IF(ISERROR(O85:P85),"",O85:P85)),"")=0,"",IFERROR(SUM(IF(ISERROR(O85:P85),"",O85:P85)),""))</f>
        <v/>
      </c>
      <c r="O85" s="58" t="str">
        <f t="shared" si="5"/>
        <v/>
      </c>
      <c r="P85" s="58" t="str">
        <f t="shared" si="6"/>
        <v/>
      </c>
    </row>
    <row r="86" spans="2:16" ht="27" customHeight="1">
      <c r="B86" s="395">
        <f t="shared" si="3"/>
        <v>63</v>
      </c>
      <c r="C86" s="396"/>
      <c r="D86" s="256" t="str">
        <f>IF('1_入力シート'!C76=0,"",'1_入力シート'!C76)</f>
        <v/>
      </c>
      <c r="E86" s="257" t="str">
        <f>IF('1_入力シート'!E76=0,"",'1_入力シート'!E76)</f>
        <v/>
      </c>
      <c r="F86" s="199" t="str">
        <f>IF('1_入力シート'!G76=0,"",'1_入力シート'!G76)</f>
        <v/>
      </c>
      <c r="G86" s="200">
        <f>IF('1_入力シート'!H76=0,0,'1_入力シート'!H76)</f>
        <v>0</v>
      </c>
      <c r="H86" s="201" t="str">
        <f>IFERROR(IF(D86='99_炭素貯蔵量算定データベース'!$B$3,VLOOKUP(F86,'99_炭素貯蔵量算定データベース'!$F$3:$H$66,3,FALSE),IF(D86='99_炭素貯蔵量算定データベース'!$B$4,'99_炭素貯蔵量算定データベース'!$C$4,IF(D86='99_炭素貯蔵量算定データベース'!$B$5,'99_炭素貯蔵量算定データベース'!$C$5,IF(D86='99_炭素貯蔵量算定データベース'!$B$6,'99_炭素貯蔵量算定データベース'!$C$6,IF(D86='99_炭素貯蔵量算定データベース'!$B$7,'99_炭素貯蔵量算定データベース'!$C$7,IF(D86='99_炭素貯蔵量算定データベース'!$B$8,'99_炭素貯蔵量算定データベース'!$C$8,"")))))),"")</f>
        <v/>
      </c>
      <c r="I86" s="200"/>
      <c r="J86" s="200"/>
      <c r="K86" s="201" t="str">
        <f>IFERROR(IF(D86='99_炭素貯蔵量算定データベース'!$B$3,VLOOKUP(I86,'99_炭素貯蔵量算定データベース'!$J$3:$L$85,3,FALSE),IF(D86='99_炭素貯蔵量算定データベース'!$B$4,'99_炭素貯蔵量算定データベース'!$C$4,IF(D86='99_炭素貯蔵量算定データベース'!$B$5,'99_炭素貯蔵量算定データベース'!$C$5,IF(D86='99_炭素貯蔵量算定データベース'!$B$6,'99_炭素貯蔵量算定データベース'!$C$6,IF(D86='99_炭素貯蔵量算定データベース'!$B$7,'99_炭素貯蔵量算定データベース'!$C$7,IF(D86='99_炭素貯蔵量算定データベース'!$B$8,'99_炭素貯蔵量算定データベース'!$C$8,"")))))),"")</f>
        <v/>
      </c>
      <c r="L86" s="58">
        <f t="shared" si="4"/>
        <v>0</v>
      </c>
      <c r="M86" s="59" t="str">
        <f>IFERROR(VLOOKUP(D86,'99_炭素貯蔵量算定データベース'!$B$3:$D$8,3,FALSE),"")</f>
        <v/>
      </c>
      <c r="N86" s="58" t="str">
        <f t="array" ref="N86">IF(IFERROR(SUM(IF(ISERROR(O86:P86),"",O86:P86)),"")=0,"",IFERROR(SUM(IF(ISERROR(O86:P86),"",O86:P86)),""))</f>
        <v/>
      </c>
      <c r="O86" s="58" t="str">
        <f t="shared" si="5"/>
        <v/>
      </c>
      <c r="P86" s="58" t="str">
        <f t="shared" si="6"/>
        <v/>
      </c>
    </row>
    <row r="87" spans="2:16" ht="27" customHeight="1">
      <c r="B87" s="395">
        <f t="shared" si="3"/>
        <v>64</v>
      </c>
      <c r="C87" s="396"/>
      <c r="D87" s="256" t="str">
        <f>IF('1_入力シート'!C77=0,"",'1_入力シート'!C77)</f>
        <v/>
      </c>
      <c r="E87" s="257" t="str">
        <f>IF('1_入力シート'!E77=0,"",'1_入力シート'!E77)</f>
        <v/>
      </c>
      <c r="F87" s="199" t="str">
        <f>IF('1_入力シート'!G77=0,"",'1_入力シート'!G77)</f>
        <v/>
      </c>
      <c r="G87" s="200">
        <f>IF('1_入力シート'!H77=0,0,'1_入力シート'!H77)</f>
        <v>0</v>
      </c>
      <c r="H87" s="201" t="str">
        <f>IFERROR(IF(D87='99_炭素貯蔵量算定データベース'!$B$3,VLOOKUP(F87,'99_炭素貯蔵量算定データベース'!$F$3:$H$66,3,FALSE),IF(D87='99_炭素貯蔵量算定データベース'!$B$4,'99_炭素貯蔵量算定データベース'!$C$4,IF(D87='99_炭素貯蔵量算定データベース'!$B$5,'99_炭素貯蔵量算定データベース'!$C$5,IF(D87='99_炭素貯蔵量算定データベース'!$B$6,'99_炭素貯蔵量算定データベース'!$C$6,IF(D87='99_炭素貯蔵量算定データベース'!$B$7,'99_炭素貯蔵量算定データベース'!$C$7,IF(D87='99_炭素貯蔵量算定データベース'!$B$8,'99_炭素貯蔵量算定データベース'!$C$8,"")))))),"")</f>
        <v/>
      </c>
      <c r="I87" s="200"/>
      <c r="J87" s="200"/>
      <c r="K87" s="201" t="str">
        <f>IFERROR(IF(D87='99_炭素貯蔵量算定データベース'!$B$3,VLOOKUP(I87,'99_炭素貯蔵量算定データベース'!$J$3:$L$85,3,FALSE),IF(D87='99_炭素貯蔵量算定データベース'!$B$4,'99_炭素貯蔵量算定データベース'!$C$4,IF(D87='99_炭素貯蔵量算定データベース'!$B$5,'99_炭素貯蔵量算定データベース'!$C$5,IF(D87='99_炭素貯蔵量算定データベース'!$B$6,'99_炭素貯蔵量算定データベース'!$C$6,IF(D87='99_炭素貯蔵量算定データベース'!$B$7,'99_炭素貯蔵量算定データベース'!$C$7,IF(D87='99_炭素貯蔵量算定データベース'!$B$8,'99_炭素貯蔵量算定データベース'!$C$8,"")))))),"")</f>
        <v/>
      </c>
      <c r="L87" s="58">
        <f t="shared" si="4"/>
        <v>0</v>
      </c>
      <c r="M87" s="59" t="str">
        <f>IFERROR(VLOOKUP(D87,'99_炭素貯蔵量算定データベース'!$B$3:$D$8,3,FALSE),"")</f>
        <v/>
      </c>
      <c r="N87" s="58" t="str">
        <f t="array" ref="N87">IF(IFERROR(SUM(IF(ISERROR(O87:P87),"",O87:P87)),"")=0,"",IFERROR(SUM(IF(ISERROR(O87:P87),"",O87:P87)),""))</f>
        <v/>
      </c>
      <c r="O87" s="58" t="str">
        <f t="shared" si="5"/>
        <v/>
      </c>
      <c r="P87" s="58" t="str">
        <f t="shared" si="6"/>
        <v/>
      </c>
    </row>
    <row r="88" spans="2:16" ht="27" customHeight="1">
      <c r="B88" s="395">
        <f t="shared" si="3"/>
        <v>65</v>
      </c>
      <c r="C88" s="396"/>
      <c r="D88" s="256" t="str">
        <f>IF('1_入力シート'!C78=0,"",'1_入力シート'!C78)</f>
        <v/>
      </c>
      <c r="E88" s="257" t="str">
        <f>IF('1_入力シート'!E78=0,"",'1_入力シート'!E78)</f>
        <v/>
      </c>
      <c r="F88" s="199" t="str">
        <f>IF('1_入力シート'!G78=0,"",'1_入力シート'!G78)</f>
        <v/>
      </c>
      <c r="G88" s="200">
        <f>IF('1_入力シート'!H78=0,0,'1_入力シート'!H78)</f>
        <v>0</v>
      </c>
      <c r="H88" s="201" t="str">
        <f>IFERROR(IF(D88='99_炭素貯蔵量算定データベース'!$B$3,VLOOKUP(F88,'99_炭素貯蔵量算定データベース'!$F$3:$H$66,3,FALSE),IF(D88='99_炭素貯蔵量算定データベース'!$B$4,'99_炭素貯蔵量算定データベース'!$C$4,IF(D88='99_炭素貯蔵量算定データベース'!$B$5,'99_炭素貯蔵量算定データベース'!$C$5,IF(D88='99_炭素貯蔵量算定データベース'!$B$6,'99_炭素貯蔵量算定データベース'!$C$6,IF(D88='99_炭素貯蔵量算定データベース'!$B$7,'99_炭素貯蔵量算定データベース'!$C$7,IF(D88='99_炭素貯蔵量算定データベース'!$B$8,'99_炭素貯蔵量算定データベース'!$C$8,"")))))),"")</f>
        <v/>
      </c>
      <c r="I88" s="200"/>
      <c r="J88" s="200"/>
      <c r="K88" s="201" t="str">
        <f>IFERROR(IF(D88='99_炭素貯蔵量算定データベース'!$B$3,VLOOKUP(I88,'99_炭素貯蔵量算定データベース'!$J$3:$L$85,3,FALSE),IF(D88='99_炭素貯蔵量算定データベース'!$B$4,'99_炭素貯蔵量算定データベース'!$C$4,IF(D88='99_炭素貯蔵量算定データベース'!$B$5,'99_炭素貯蔵量算定データベース'!$C$5,IF(D88='99_炭素貯蔵量算定データベース'!$B$6,'99_炭素貯蔵量算定データベース'!$C$6,IF(D88='99_炭素貯蔵量算定データベース'!$B$7,'99_炭素貯蔵量算定データベース'!$C$7,IF(D88='99_炭素貯蔵量算定データベース'!$B$8,'99_炭素貯蔵量算定データベース'!$C$8,"")))))),"")</f>
        <v/>
      </c>
      <c r="L88" s="58">
        <f t="shared" si="4"/>
        <v>0</v>
      </c>
      <c r="M88" s="59" t="str">
        <f>IFERROR(VLOOKUP(D88,'99_炭素貯蔵量算定データベース'!$B$3:$D$8,3,FALSE),"")</f>
        <v/>
      </c>
      <c r="N88" s="58" t="str">
        <f t="array" ref="N88">IF(IFERROR(SUM(IF(ISERROR(O88:P88),"",O88:P88)),"")=0,"",IFERROR(SUM(IF(ISERROR(O88:P88),"",O88:P88)),""))</f>
        <v/>
      </c>
      <c r="O88" s="58" t="str">
        <f t="shared" si="5"/>
        <v/>
      </c>
      <c r="P88" s="58" t="str">
        <f t="shared" si="6"/>
        <v/>
      </c>
    </row>
    <row r="89" spans="2:16" ht="27" customHeight="1">
      <c r="B89" s="395">
        <f t="shared" si="3"/>
        <v>66</v>
      </c>
      <c r="C89" s="396"/>
      <c r="D89" s="256" t="str">
        <f>IF('1_入力シート'!C79=0,"",'1_入力シート'!C79)</f>
        <v/>
      </c>
      <c r="E89" s="257" t="str">
        <f>IF('1_入力シート'!E79=0,"",'1_入力シート'!E79)</f>
        <v/>
      </c>
      <c r="F89" s="199" t="str">
        <f>IF('1_入力シート'!G79=0,"",'1_入力シート'!G79)</f>
        <v/>
      </c>
      <c r="G89" s="200">
        <f>IF('1_入力シート'!H79=0,0,'1_入力シート'!H79)</f>
        <v>0</v>
      </c>
      <c r="H89" s="201" t="str">
        <f>IFERROR(IF(D89='99_炭素貯蔵量算定データベース'!$B$3,VLOOKUP(F89,'99_炭素貯蔵量算定データベース'!$F$3:$H$66,3,FALSE),IF(D89='99_炭素貯蔵量算定データベース'!$B$4,'99_炭素貯蔵量算定データベース'!$C$4,IF(D89='99_炭素貯蔵量算定データベース'!$B$5,'99_炭素貯蔵量算定データベース'!$C$5,IF(D89='99_炭素貯蔵量算定データベース'!$B$6,'99_炭素貯蔵量算定データベース'!$C$6,IF(D89='99_炭素貯蔵量算定データベース'!$B$7,'99_炭素貯蔵量算定データベース'!$C$7,IF(D89='99_炭素貯蔵量算定データベース'!$B$8,'99_炭素貯蔵量算定データベース'!$C$8,"")))))),"")</f>
        <v/>
      </c>
      <c r="I89" s="200"/>
      <c r="J89" s="200"/>
      <c r="K89" s="201" t="str">
        <f>IFERROR(IF(D89='99_炭素貯蔵量算定データベース'!$B$3,VLOOKUP(I89,'99_炭素貯蔵量算定データベース'!$J$3:$L$85,3,FALSE),IF(D89='99_炭素貯蔵量算定データベース'!$B$4,'99_炭素貯蔵量算定データベース'!$C$4,IF(D89='99_炭素貯蔵量算定データベース'!$B$5,'99_炭素貯蔵量算定データベース'!$C$5,IF(D89='99_炭素貯蔵量算定データベース'!$B$6,'99_炭素貯蔵量算定データベース'!$C$6,IF(D89='99_炭素貯蔵量算定データベース'!$B$7,'99_炭素貯蔵量算定データベース'!$C$7,IF(D89='99_炭素貯蔵量算定データベース'!$B$8,'99_炭素貯蔵量算定データベース'!$C$8,"")))))),"")</f>
        <v/>
      </c>
      <c r="L89" s="58">
        <f t="shared" si="4"/>
        <v>0</v>
      </c>
      <c r="M89" s="59" t="str">
        <f>IFERROR(VLOOKUP(D89,'99_炭素貯蔵量算定データベース'!$B$3:$D$8,3,FALSE),"")</f>
        <v/>
      </c>
      <c r="N89" s="58" t="str">
        <f t="array" ref="N89">IF(IFERROR(SUM(IF(ISERROR(O89:P89),"",O89:P89)),"")=0,"",IFERROR(SUM(IF(ISERROR(O89:P89),"",O89:P89)),""))</f>
        <v/>
      </c>
      <c r="O89" s="58" t="str">
        <f t="shared" si="5"/>
        <v/>
      </c>
      <c r="P89" s="58" t="str">
        <f t="shared" si="6"/>
        <v/>
      </c>
    </row>
    <row r="90" spans="2:16" ht="27" customHeight="1">
      <c r="B90" s="395">
        <f t="shared" ref="B90:B103" si="7">B89+1</f>
        <v>67</v>
      </c>
      <c r="C90" s="396"/>
      <c r="D90" s="256" t="str">
        <f>IF('1_入力シート'!C80=0,"",'1_入力シート'!C80)</f>
        <v/>
      </c>
      <c r="E90" s="257" t="str">
        <f>IF('1_入力シート'!E80=0,"",'1_入力シート'!E80)</f>
        <v/>
      </c>
      <c r="F90" s="199" t="str">
        <f>IF('1_入力シート'!G80=0,"",'1_入力シート'!G80)</f>
        <v/>
      </c>
      <c r="G90" s="200">
        <f>IF('1_入力シート'!H80=0,0,'1_入力シート'!H80)</f>
        <v>0</v>
      </c>
      <c r="H90" s="201" t="str">
        <f>IFERROR(IF(D90='99_炭素貯蔵量算定データベース'!$B$3,VLOOKUP(F90,'99_炭素貯蔵量算定データベース'!$F$3:$H$66,3,FALSE),IF(D90='99_炭素貯蔵量算定データベース'!$B$4,'99_炭素貯蔵量算定データベース'!$C$4,IF(D90='99_炭素貯蔵量算定データベース'!$B$5,'99_炭素貯蔵量算定データベース'!$C$5,IF(D90='99_炭素貯蔵量算定データベース'!$B$6,'99_炭素貯蔵量算定データベース'!$C$6,IF(D90='99_炭素貯蔵量算定データベース'!$B$7,'99_炭素貯蔵量算定データベース'!$C$7,IF(D90='99_炭素貯蔵量算定データベース'!$B$8,'99_炭素貯蔵量算定データベース'!$C$8,"")))))),"")</f>
        <v/>
      </c>
      <c r="I90" s="200"/>
      <c r="J90" s="200"/>
      <c r="K90" s="201" t="str">
        <f>IFERROR(IF(D90='99_炭素貯蔵量算定データベース'!$B$3,VLOOKUP(I90,'99_炭素貯蔵量算定データベース'!$J$3:$L$85,3,FALSE),IF(D90='99_炭素貯蔵量算定データベース'!$B$4,'99_炭素貯蔵量算定データベース'!$C$4,IF(D90='99_炭素貯蔵量算定データベース'!$B$5,'99_炭素貯蔵量算定データベース'!$C$5,IF(D90='99_炭素貯蔵量算定データベース'!$B$6,'99_炭素貯蔵量算定データベース'!$C$6,IF(D90='99_炭素貯蔵量算定データベース'!$B$7,'99_炭素貯蔵量算定データベース'!$C$7,IF(D90='99_炭素貯蔵量算定データベース'!$B$8,'99_炭素貯蔵量算定データベース'!$C$8,"")))))),"")</f>
        <v/>
      </c>
      <c r="L90" s="58">
        <f t="shared" si="4"/>
        <v>0</v>
      </c>
      <c r="M90" s="59" t="str">
        <f>IFERROR(VLOOKUP(D90,'99_炭素貯蔵量算定データベース'!$B$3:$D$8,3,FALSE),"")</f>
        <v/>
      </c>
      <c r="N90" s="58" t="str">
        <f t="array" ref="N90">IF(IFERROR(SUM(IF(ISERROR(O90:P90),"",O90:P90)),"")=0,"",IFERROR(SUM(IF(ISERROR(O90:P90),"",O90:P90)),""))</f>
        <v/>
      </c>
      <c r="O90" s="58" t="str">
        <f t="shared" si="5"/>
        <v/>
      </c>
      <c r="P90" s="58" t="str">
        <f t="shared" si="6"/>
        <v/>
      </c>
    </row>
    <row r="91" spans="2:16" ht="27" customHeight="1">
      <c r="B91" s="395">
        <f t="shared" si="7"/>
        <v>68</v>
      </c>
      <c r="C91" s="396"/>
      <c r="D91" s="256" t="str">
        <f>IF('1_入力シート'!C81=0,"",'1_入力シート'!C81)</f>
        <v/>
      </c>
      <c r="E91" s="257" t="str">
        <f>IF('1_入力シート'!E81=0,"",'1_入力シート'!E81)</f>
        <v/>
      </c>
      <c r="F91" s="199" t="str">
        <f>IF('1_入力シート'!G81=0,"",'1_入力シート'!G81)</f>
        <v/>
      </c>
      <c r="G91" s="200">
        <f>IF('1_入力シート'!H81=0,0,'1_入力シート'!H81)</f>
        <v>0</v>
      </c>
      <c r="H91" s="201" t="str">
        <f>IFERROR(IF(D91='99_炭素貯蔵量算定データベース'!$B$3,VLOOKUP(F91,'99_炭素貯蔵量算定データベース'!$F$3:$H$66,3,FALSE),IF(D91='99_炭素貯蔵量算定データベース'!$B$4,'99_炭素貯蔵量算定データベース'!$C$4,IF(D91='99_炭素貯蔵量算定データベース'!$B$5,'99_炭素貯蔵量算定データベース'!$C$5,IF(D91='99_炭素貯蔵量算定データベース'!$B$6,'99_炭素貯蔵量算定データベース'!$C$6,IF(D91='99_炭素貯蔵量算定データベース'!$B$7,'99_炭素貯蔵量算定データベース'!$C$7,IF(D91='99_炭素貯蔵量算定データベース'!$B$8,'99_炭素貯蔵量算定データベース'!$C$8,"")))))),"")</f>
        <v/>
      </c>
      <c r="I91" s="200"/>
      <c r="J91" s="200"/>
      <c r="K91" s="201" t="str">
        <f>IFERROR(IF(D91='99_炭素貯蔵量算定データベース'!$B$3,VLOOKUP(I91,'99_炭素貯蔵量算定データベース'!$J$3:$L$85,3,FALSE),IF(D91='99_炭素貯蔵量算定データベース'!$B$4,'99_炭素貯蔵量算定データベース'!$C$4,IF(D91='99_炭素貯蔵量算定データベース'!$B$5,'99_炭素貯蔵量算定データベース'!$C$5,IF(D91='99_炭素貯蔵量算定データベース'!$B$6,'99_炭素貯蔵量算定データベース'!$C$6,IF(D91='99_炭素貯蔵量算定データベース'!$B$7,'99_炭素貯蔵量算定データベース'!$C$7,IF(D91='99_炭素貯蔵量算定データベース'!$B$8,'99_炭素貯蔵量算定データベース'!$C$8,"")))))),"")</f>
        <v/>
      </c>
      <c r="L91" s="58">
        <f t="shared" si="4"/>
        <v>0</v>
      </c>
      <c r="M91" s="59" t="str">
        <f>IFERROR(VLOOKUP(D91,'99_炭素貯蔵量算定データベース'!$B$3:$D$8,3,FALSE),"")</f>
        <v/>
      </c>
      <c r="N91" s="58" t="str">
        <f t="array" ref="N91">IF(IFERROR(SUM(IF(ISERROR(O91:P91),"",O91:P91)),"")=0,"",IFERROR(SUM(IF(ISERROR(O91:P91),"",O91:P91)),""))</f>
        <v/>
      </c>
      <c r="O91" s="58" t="str">
        <f t="shared" si="5"/>
        <v/>
      </c>
      <c r="P91" s="58" t="str">
        <f t="shared" si="6"/>
        <v/>
      </c>
    </row>
    <row r="92" spans="2:16" ht="27" customHeight="1">
      <c r="B92" s="395">
        <f t="shared" si="7"/>
        <v>69</v>
      </c>
      <c r="C92" s="396"/>
      <c r="D92" s="256" t="str">
        <f>IF('1_入力シート'!C82=0,"",'1_入力シート'!C82)</f>
        <v/>
      </c>
      <c r="E92" s="257" t="str">
        <f>IF('1_入力シート'!E82=0,"",'1_入力シート'!E82)</f>
        <v/>
      </c>
      <c r="F92" s="199" t="str">
        <f>IF('1_入力シート'!G82=0,"",'1_入力シート'!G82)</f>
        <v/>
      </c>
      <c r="G92" s="200">
        <f>IF('1_入力シート'!H82=0,0,'1_入力シート'!H82)</f>
        <v>0</v>
      </c>
      <c r="H92" s="201" t="str">
        <f>IFERROR(IF(D92='99_炭素貯蔵量算定データベース'!$B$3,VLOOKUP(F92,'99_炭素貯蔵量算定データベース'!$F$3:$H$66,3,FALSE),IF(D92='99_炭素貯蔵量算定データベース'!$B$4,'99_炭素貯蔵量算定データベース'!$C$4,IF(D92='99_炭素貯蔵量算定データベース'!$B$5,'99_炭素貯蔵量算定データベース'!$C$5,IF(D92='99_炭素貯蔵量算定データベース'!$B$6,'99_炭素貯蔵量算定データベース'!$C$6,IF(D92='99_炭素貯蔵量算定データベース'!$B$7,'99_炭素貯蔵量算定データベース'!$C$7,IF(D92='99_炭素貯蔵量算定データベース'!$B$8,'99_炭素貯蔵量算定データベース'!$C$8,"")))))),"")</f>
        <v/>
      </c>
      <c r="I92" s="200"/>
      <c r="J92" s="200"/>
      <c r="K92" s="201" t="str">
        <f>IFERROR(IF(D92='99_炭素貯蔵量算定データベース'!$B$3,VLOOKUP(I92,'99_炭素貯蔵量算定データベース'!$J$3:$L$85,3,FALSE),IF(D92='99_炭素貯蔵量算定データベース'!$B$4,'99_炭素貯蔵量算定データベース'!$C$4,IF(D92='99_炭素貯蔵量算定データベース'!$B$5,'99_炭素貯蔵量算定データベース'!$C$5,IF(D92='99_炭素貯蔵量算定データベース'!$B$6,'99_炭素貯蔵量算定データベース'!$C$6,IF(D92='99_炭素貯蔵量算定データベース'!$B$7,'99_炭素貯蔵量算定データベース'!$C$7,IF(D92='99_炭素貯蔵量算定データベース'!$B$8,'99_炭素貯蔵量算定データベース'!$C$8,"")))))),"")</f>
        <v/>
      </c>
      <c r="L92" s="58">
        <f t="shared" si="4"/>
        <v>0</v>
      </c>
      <c r="M92" s="59" t="str">
        <f>IFERROR(VLOOKUP(D92,'99_炭素貯蔵量算定データベース'!$B$3:$D$8,3,FALSE),"")</f>
        <v/>
      </c>
      <c r="N92" s="58" t="str">
        <f t="array" ref="N92">IF(IFERROR(SUM(IF(ISERROR(O92:P92),"",O92:P92)),"")=0,"",IFERROR(SUM(IF(ISERROR(O92:P92),"",O92:P92)),""))</f>
        <v/>
      </c>
      <c r="O92" s="58" t="str">
        <f t="shared" si="5"/>
        <v/>
      </c>
      <c r="P92" s="58" t="str">
        <f t="shared" si="6"/>
        <v/>
      </c>
    </row>
    <row r="93" spans="2:16" ht="27" customHeight="1">
      <c r="B93" s="395">
        <f t="shared" si="7"/>
        <v>70</v>
      </c>
      <c r="C93" s="396"/>
      <c r="D93" s="256" t="str">
        <f>IF('1_入力シート'!C83=0,"",'1_入力シート'!C83)</f>
        <v/>
      </c>
      <c r="E93" s="257" t="str">
        <f>IF('1_入力シート'!E83=0,"",'1_入力シート'!E83)</f>
        <v/>
      </c>
      <c r="F93" s="199" t="str">
        <f>IF('1_入力シート'!G83=0,"",'1_入力シート'!G83)</f>
        <v/>
      </c>
      <c r="G93" s="200">
        <f>IF('1_入力シート'!H83=0,0,'1_入力シート'!H83)</f>
        <v>0</v>
      </c>
      <c r="H93" s="201" t="str">
        <f>IFERROR(IF(D93='99_炭素貯蔵量算定データベース'!$B$3,VLOOKUP(F93,'99_炭素貯蔵量算定データベース'!$F$3:$H$66,3,FALSE),IF(D93='99_炭素貯蔵量算定データベース'!$B$4,'99_炭素貯蔵量算定データベース'!$C$4,IF(D93='99_炭素貯蔵量算定データベース'!$B$5,'99_炭素貯蔵量算定データベース'!$C$5,IF(D93='99_炭素貯蔵量算定データベース'!$B$6,'99_炭素貯蔵量算定データベース'!$C$6,IF(D93='99_炭素貯蔵量算定データベース'!$B$7,'99_炭素貯蔵量算定データベース'!$C$7,IF(D93='99_炭素貯蔵量算定データベース'!$B$8,'99_炭素貯蔵量算定データベース'!$C$8,"")))))),"")</f>
        <v/>
      </c>
      <c r="I93" s="200"/>
      <c r="J93" s="200"/>
      <c r="K93" s="201" t="str">
        <f>IFERROR(IF(D93='99_炭素貯蔵量算定データベース'!$B$3,VLOOKUP(I93,'99_炭素貯蔵量算定データベース'!$J$3:$L$85,3,FALSE),IF(D93='99_炭素貯蔵量算定データベース'!$B$4,'99_炭素貯蔵量算定データベース'!$C$4,IF(D93='99_炭素貯蔵量算定データベース'!$B$5,'99_炭素貯蔵量算定データベース'!$C$5,IF(D93='99_炭素貯蔵量算定データベース'!$B$6,'99_炭素貯蔵量算定データベース'!$C$6,IF(D93='99_炭素貯蔵量算定データベース'!$B$7,'99_炭素貯蔵量算定データベース'!$C$7,IF(D93='99_炭素貯蔵量算定データベース'!$B$8,'99_炭素貯蔵量算定データベース'!$C$8,"")))))),"")</f>
        <v/>
      </c>
      <c r="L93" s="58">
        <f t="shared" si="4"/>
        <v>0</v>
      </c>
      <c r="M93" s="59" t="str">
        <f>IFERROR(VLOOKUP(D93,'99_炭素貯蔵量算定データベース'!$B$3:$D$8,3,FALSE),"")</f>
        <v/>
      </c>
      <c r="N93" s="58" t="str">
        <f t="array" ref="N93">IF(IFERROR(SUM(IF(ISERROR(O93:P93),"",O93:P93)),"")=0,"",IFERROR(SUM(IF(ISERROR(O93:P93),"",O93:P93)),""))</f>
        <v/>
      </c>
      <c r="O93" s="58" t="str">
        <f t="shared" si="5"/>
        <v/>
      </c>
      <c r="P93" s="58" t="str">
        <f t="shared" si="6"/>
        <v/>
      </c>
    </row>
    <row r="94" spans="2:16" ht="27" customHeight="1">
      <c r="B94" s="395">
        <f t="shared" si="7"/>
        <v>71</v>
      </c>
      <c r="C94" s="396"/>
      <c r="D94" s="256" t="str">
        <f>IF('1_入力シート'!C84=0,"",'1_入力シート'!C84)</f>
        <v/>
      </c>
      <c r="E94" s="257" t="str">
        <f>IF('1_入力シート'!E84=0,"",'1_入力シート'!E84)</f>
        <v/>
      </c>
      <c r="F94" s="199" t="str">
        <f>IF('1_入力シート'!G84=0,"",'1_入力シート'!G84)</f>
        <v/>
      </c>
      <c r="G94" s="200">
        <f>IF('1_入力シート'!H84=0,0,'1_入力シート'!H84)</f>
        <v>0</v>
      </c>
      <c r="H94" s="201" t="str">
        <f>IFERROR(IF(D94='99_炭素貯蔵量算定データベース'!$B$3,VLOOKUP(F94,'99_炭素貯蔵量算定データベース'!$F$3:$H$66,3,FALSE),IF(D94='99_炭素貯蔵量算定データベース'!$B$4,'99_炭素貯蔵量算定データベース'!$C$4,IF(D94='99_炭素貯蔵量算定データベース'!$B$5,'99_炭素貯蔵量算定データベース'!$C$5,IF(D94='99_炭素貯蔵量算定データベース'!$B$6,'99_炭素貯蔵量算定データベース'!$C$6,IF(D94='99_炭素貯蔵量算定データベース'!$B$7,'99_炭素貯蔵量算定データベース'!$C$7,IF(D94='99_炭素貯蔵量算定データベース'!$B$8,'99_炭素貯蔵量算定データベース'!$C$8,"")))))),"")</f>
        <v/>
      </c>
      <c r="I94" s="200"/>
      <c r="J94" s="200"/>
      <c r="K94" s="201" t="str">
        <f>IFERROR(IF(D94='99_炭素貯蔵量算定データベース'!$B$3,VLOOKUP(I94,'99_炭素貯蔵量算定データベース'!$J$3:$L$85,3,FALSE),IF(D94='99_炭素貯蔵量算定データベース'!$B$4,'99_炭素貯蔵量算定データベース'!$C$4,IF(D94='99_炭素貯蔵量算定データベース'!$B$5,'99_炭素貯蔵量算定データベース'!$C$5,IF(D94='99_炭素貯蔵量算定データベース'!$B$6,'99_炭素貯蔵量算定データベース'!$C$6,IF(D94='99_炭素貯蔵量算定データベース'!$B$7,'99_炭素貯蔵量算定データベース'!$C$7,IF(D94='99_炭素貯蔵量算定データベース'!$B$8,'99_炭素貯蔵量算定データベース'!$C$8,"")))))),"")</f>
        <v/>
      </c>
      <c r="L94" s="58">
        <f t="shared" si="4"/>
        <v>0</v>
      </c>
      <c r="M94" s="59" t="str">
        <f>IFERROR(VLOOKUP(D94,'99_炭素貯蔵量算定データベース'!$B$3:$D$8,3,FALSE),"")</f>
        <v/>
      </c>
      <c r="N94" s="58" t="str">
        <f t="array" ref="N94">IF(IFERROR(SUM(IF(ISERROR(O94:P94),"",O94:P94)),"")=0,"",IFERROR(SUM(IF(ISERROR(O94:P94),"",O94:P94)),""))</f>
        <v/>
      </c>
      <c r="O94" s="58" t="str">
        <f t="shared" si="5"/>
        <v/>
      </c>
      <c r="P94" s="58" t="str">
        <f t="shared" si="6"/>
        <v/>
      </c>
    </row>
    <row r="95" spans="2:16" ht="27" customHeight="1">
      <c r="B95" s="395">
        <f t="shared" si="7"/>
        <v>72</v>
      </c>
      <c r="C95" s="396"/>
      <c r="D95" s="256" t="str">
        <f>IF('1_入力シート'!C85=0,"",'1_入力シート'!C85)</f>
        <v/>
      </c>
      <c r="E95" s="257" t="str">
        <f>IF('1_入力シート'!E85=0,"",'1_入力シート'!E85)</f>
        <v/>
      </c>
      <c r="F95" s="199" t="str">
        <f>IF('1_入力シート'!G85=0,"",'1_入力シート'!G85)</f>
        <v/>
      </c>
      <c r="G95" s="200">
        <f>IF('1_入力シート'!H85=0,0,'1_入力シート'!H85)</f>
        <v>0</v>
      </c>
      <c r="H95" s="201" t="str">
        <f>IFERROR(IF(D95='99_炭素貯蔵量算定データベース'!$B$3,VLOOKUP(F95,'99_炭素貯蔵量算定データベース'!$F$3:$H$66,3,FALSE),IF(D95='99_炭素貯蔵量算定データベース'!$B$4,'99_炭素貯蔵量算定データベース'!$C$4,IF(D95='99_炭素貯蔵量算定データベース'!$B$5,'99_炭素貯蔵量算定データベース'!$C$5,IF(D95='99_炭素貯蔵量算定データベース'!$B$6,'99_炭素貯蔵量算定データベース'!$C$6,IF(D95='99_炭素貯蔵量算定データベース'!$B$7,'99_炭素貯蔵量算定データベース'!$C$7,IF(D95='99_炭素貯蔵量算定データベース'!$B$8,'99_炭素貯蔵量算定データベース'!$C$8,"")))))),"")</f>
        <v/>
      </c>
      <c r="I95" s="200"/>
      <c r="J95" s="200"/>
      <c r="K95" s="201" t="str">
        <f>IFERROR(IF(D95='99_炭素貯蔵量算定データベース'!$B$3,VLOOKUP(I95,'99_炭素貯蔵量算定データベース'!$J$3:$L$85,3,FALSE),IF(D95='99_炭素貯蔵量算定データベース'!$B$4,'99_炭素貯蔵量算定データベース'!$C$4,IF(D95='99_炭素貯蔵量算定データベース'!$B$5,'99_炭素貯蔵量算定データベース'!$C$5,IF(D95='99_炭素貯蔵量算定データベース'!$B$6,'99_炭素貯蔵量算定データベース'!$C$6,IF(D95='99_炭素貯蔵量算定データベース'!$B$7,'99_炭素貯蔵量算定データベース'!$C$7,IF(D95='99_炭素貯蔵量算定データベース'!$B$8,'99_炭素貯蔵量算定データベース'!$C$8,"")))))),"")</f>
        <v/>
      </c>
      <c r="L95" s="58">
        <f t="shared" si="4"/>
        <v>0</v>
      </c>
      <c r="M95" s="59" t="str">
        <f>IFERROR(VLOOKUP(D95,'99_炭素貯蔵量算定データベース'!$B$3:$D$8,3,FALSE),"")</f>
        <v/>
      </c>
      <c r="N95" s="58" t="str">
        <f t="array" ref="N95">IF(IFERROR(SUM(IF(ISERROR(O95:P95),"",O95:P95)),"")=0,"",IFERROR(SUM(IF(ISERROR(O95:P95),"",O95:P95)),""))</f>
        <v/>
      </c>
      <c r="O95" s="58" t="str">
        <f t="shared" si="5"/>
        <v/>
      </c>
      <c r="P95" s="58" t="str">
        <f t="shared" si="6"/>
        <v/>
      </c>
    </row>
    <row r="96" spans="2:16" ht="27" customHeight="1">
      <c r="B96" s="395">
        <f t="shared" si="7"/>
        <v>73</v>
      </c>
      <c r="C96" s="396"/>
      <c r="D96" s="256" t="str">
        <f>IF('1_入力シート'!C86=0,"",'1_入力シート'!C86)</f>
        <v/>
      </c>
      <c r="E96" s="257" t="str">
        <f>IF('1_入力シート'!E86=0,"",'1_入力シート'!E86)</f>
        <v/>
      </c>
      <c r="F96" s="199" t="str">
        <f>IF('1_入力シート'!G86=0,"",'1_入力シート'!G86)</f>
        <v/>
      </c>
      <c r="G96" s="200">
        <f>IF('1_入力シート'!H86=0,0,'1_入力シート'!H86)</f>
        <v>0</v>
      </c>
      <c r="H96" s="201" t="str">
        <f>IFERROR(IF(D96='99_炭素貯蔵量算定データベース'!$B$3,VLOOKUP(F96,'99_炭素貯蔵量算定データベース'!$F$3:$H$66,3,FALSE),IF(D96='99_炭素貯蔵量算定データベース'!$B$4,'99_炭素貯蔵量算定データベース'!$C$4,IF(D96='99_炭素貯蔵量算定データベース'!$B$5,'99_炭素貯蔵量算定データベース'!$C$5,IF(D96='99_炭素貯蔵量算定データベース'!$B$6,'99_炭素貯蔵量算定データベース'!$C$6,IF(D96='99_炭素貯蔵量算定データベース'!$B$7,'99_炭素貯蔵量算定データベース'!$C$7,IF(D96='99_炭素貯蔵量算定データベース'!$B$8,'99_炭素貯蔵量算定データベース'!$C$8,"")))))),"")</f>
        <v/>
      </c>
      <c r="I96" s="200"/>
      <c r="J96" s="200"/>
      <c r="K96" s="201" t="str">
        <f>IFERROR(IF(D96='99_炭素貯蔵量算定データベース'!$B$3,VLOOKUP(I96,'99_炭素貯蔵量算定データベース'!$J$3:$L$85,3,FALSE),IF(D96='99_炭素貯蔵量算定データベース'!$B$4,'99_炭素貯蔵量算定データベース'!$C$4,IF(D96='99_炭素貯蔵量算定データベース'!$B$5,'99_炭素貯蔵量算定データベース'!$C$5,IF(D96='99_炭素貯蔵量算定データベース'!$B$6,'99_炭素貯蔵量算定データベース'!$C$6,IF(D96='99_炭素貯蔵量算定データベース'!$B$7,'99_炭素貯蔵量算定データベース'!$C$7,IF(D96='99_炭素貯蔵量算定データベース'!$B$8,'99_炭素貯蔵量算定データベース'!$C$8,"")))))),"")</f>
        <v/>
      </c>
      <c r="L96" s="58">
        <f t="shared" si="4"/>
        <v>0</v>
      </c>
      <c r="M96" s="59" t="str">
        <f>IFERROR(VLOOKUP(D96,'99_炭素貯蔵量算定データベース'!$B$3:$D$8,3,FALSE),"")</f>
        <v/>
      </c>
      <c r="N96" s="58" t="str">
        <f t="array" ref="N96">IF(IFERROR(SUM(IF(ISERROR(O96:P96),"",O96:P96)),"")=0,"",IFERROR(SUM(IF(ISERROR(O96:P96),"",O96:P96)),""))</f>
        <v/>
      </c>
      <c r="O96" s="58" t="str">
        <f t="shared" si="5"/>
        <v/>
      </c>
      <c r="P96" s="58" t="str">
        <f t="shared" si="6"/>
        <v/>
      </c>
    </row>
    <row r="97" spans="1:16" ht="27" customHeight="1">
      <c r="B97" s="395">
        <f t="shared" si="7"/>
        <v>74</v>
      </c>
      <c r="C97" s="396"/>
      <c r="D97" s="256" t="str">
        <f>IF('1_入力シート'!C87=0,"",'1_入力シート'!C87)</f>
        <v/>
      </c>
      <c r="E97" s="257" t="str">
        <f>IF('1_入力シート'!E87=0,"",'1_入力シート'!E87)</f>
        <v/>
      </c>
      <c r="F97" s="199" t="str">
        <f>IF('1_入力シート'!G87=0,"",'1_入力シート'!G87)</f>
        <v/>
      </c>
      <c r="G97" s="200">
        <f>IF('1_入力シート'!H87=0,0,'1_入力シート'!H87)</f>
        <v>0</v>
      </c>
      <c r="H97" s="201" t="str">
        <f>IFERROR(IF(D97='99_炭素貯蔵量算定データベース'!$B$3,VLOOKUP(F97,'99_炭素貯蔵量算定データベース'!$F$3:$H$66,3,FALSE),IF(D97='99_炭素貯蔵量算定データベース'!$B$4,'99_炭素貯蔵量算定データベース'!$C$4,IF(D97='99_炭素貯蔵量算定データベース'!$B$5,'99_炭素貯蔵量算定データベース'!$C$5,IF(D97='99_炭素貯蔵量算定データベース'!$B$6,'99_炭素貯蔵量算定データベース'!$C$6,IF(D97='99_炭素貯蔵量算定データベース'!$B$7,'99_炭素貯蔵量算定データベース'!$C$7,IF(D97='99_炭素貯蔵量算定データベース'!$B$8,'99_炭素貯蔵量算定データベース'!$C$8,"")))))),"")</f>
        <v/>
      </c>
      <c r="I97" s="200"/>
      <c r="J97" s="200"/>
      <c r="K97" s="201" t="str">
        <f>IFERROR(IF(D97='99_炭素貯蔵量算定データベース'!$B$3,VLOOKUP(I97,'99_炭素貯蔵量算定データベース'!$J$3:$L$85,3,FALSE),IF(D97='99_炭素貯蔵量算定データベース'!$B$4,'99_炭素貯蔵量算定データベース'!$C$4,IF(D97='99_炭素貯蔵量算定データベース'!$B$5,'99_炭素貯蔵量算定データベース'!$C$5,IF(D97='99_炭素貯蔵量算定データベース'!$B$6,'99_炭素貯蔵量算定データベース'!$C$6,IF(D97='99_炭素貯蔵量算定データベース'!$B$7,'99_炭素貯蔵量算定データベース'!$C$7,IF(D97='99_炭素貯蔵量算定データベース'!$B$8,'99_炭素貯蔵量算定データベース'!$C$8,"")))))),"")</f>
        <v/>
      </c>
      <c r="L97" s="58">
        <f t="shared" si="4"/>
        <v>0</v>
      </c>
      <c r="M97" s="59" t="str">
        <f>IFERROR(VLOOKUP(D97,'99_炭素貯蔵量算定データベース'!$B$3:$D$8,3,FALSE),"")</f>
        <v/>
      </c>
      <c r="N97" s="58" t="str">
        <f t="array" ref="N97">IF(IFERROR(SUM(IF(ISERROR(O97:P97),"",O97:P97)),"")=0,"",IFERROR(SUM(IF(ISERROR(O97:P97),"",O97:P97)),""))</f>
        <v/>
      </c>
      <c r="O97" s="58" t="str">
        <f t="shared" si="5"/>
        <v/>
      </c>
      <c r="P97" s="58" t="str">
        <f t="shared" si="6"/>
        <v/>
      </c>
    </row>
    <row r="98" spans="1:16" ht="27" customHeight="1">
      <c r="B98" s="395">
        <f t="shared" si="7"/>
        <v>75</v>
      </c>
      <c r="C98" s="396"/>
      <c r="D98" s="256" t="str">
        <f>IF('1_入力シート'!C88=0,"",'1_入力シート'!C88)</f>
        <v/>
      </c>
      <c r="E98" s="257" t="str">
        <f>IF('1_入力シート'!E88=0,"",'1_入力シート'!E88)</f>
        <v/>
      </c>
      <c r="F98" s="199" t="str">
        <f>IF('1_入力シート'!G88=0,"",'1_入力シート'!G88)</f>
        <v/>
      </c>
      <c r="G98" s="200">
        <f>IF('1_入力シート'!H88=0,0,'1_入力シート'!H88)</f>
        <v>0</v>
      </c>
      <c r="H98" s="201" t="str">
        <f>IFERROR(IF(D98='99_炭素貯蔵量算定データベース'!$B$3,VLOOKUP(F98,'99_炭素貯蔵量算定データベース'!$F$3:$H$66,3,FALSE),IF(D98='99_炭素貯蔵量算定データベース'!$B$4,'99_炭素貯蔵量算定データベース'!$C$4,IF(D98='99_炭素貯蔵量算定データベース'!$B$5,'99_炭素貯蔵量算定データベース'!$C$5,IF(D98='99_炭素貯蔵量算定データベース'!$B$6,'99_炭素貯蔵量算定データベース'!$C$6,IF(D98='99_炭素貯蔵量算定データベース'!$B$7,'99_炭素貯蔵量算定データベース'!$C$7,IF(D98='99_炭素貯蔵量算定データベース'!$B$8,'99_炭素貯蔵量算定データベース'!$C$8,"")))))),"")</f>
        <v/>
      </c>
      <c r="I98" s="200"/>
      <c r="J98" s="200"/>
      <c r="K98" s="201" t="str">
        <f>IFERROR(IF(D98='99_炭素貯蔵量算定データベース'!$B$3,VLOOKUP(I98,'99_炭素貯蔵量算定データベース'!$J$3:$L$85,3,FALSE),IF(D98='99_炭素貯蔵量算定データベース'!$B$4,'99_炭素貯蔵量算定データベース'!$C$4,IF(D98='99_炭素貯蔵量算定データベース'!$B$5,'99_炭素貯蔵量算定データベース'!$C$5,IF(D98='99_炭素貯蔵量算定データベース'!$B$6,'99_炭素貯蔵量算定データベース'!$C$6,IF(D98='99_炭素貯蔵量算定データベース'!$B$7,'99_炭素貯蔵量算定データベース'!$C$7,IF(D98='99_炭素貯蔵量算定データベース'!$B$8,'99_炭素貯蔵量算定データベース'!$C$8,"")))))),"")</f>
        <v/>
      </c>
      <c r="L98" s="58">
        <f t="shared" si="4"/>
        <v>0</v>
      </c>
      <c r="M98" s="59" t="str">
        <f>IFERROR(VLOOKUP(D98,'99_炭素貯蔵量算定データベース'!$B$3:$D$8,3,FALSE),"")</f>
        <v/>
      </c>
      <c r="N98" s="58" t="str">
        <f t="array" ref="N98">IF(IFERROR(SUM(IF(ISERROR(O98:P98),"",O98:P98)),"")=0,"",IFERROR(SUM(IF(ISERROR(O98:P98),"",O98:P98)),""))</f>
        <v/>
      </c>
      <c r="O98" s="58" t="str">
        <f t="shared" si="5"/>
        <v/>
      </c>
      <c r="P98" s="58" t="str">
        <f t="shared" si="6"/>
        <v/>
      </c>
    </row>
    <row r="99" spans="1:16" ht="27" customHeight="1">
      <c r="B99" s="395">
        <f t="shared" si="7"/>
        <v>76</v>
      </c>
      <c r="C99" s="396"/>
      <c r="D99" s="256" t="str">
        <f>IF('1_入力シート'!C89=0,"",'1_入力シート'!C89)</f>
        <v/>
      </c>
      <c r="E99" s="257" t="str">
        <f>IF('1_入力シート'!E89=0,"",'1_入力シート'!E89)</f>
        <v/>
      </c>
      <c r="F99" s="199" t="str">
        <f>IF('1_入力シート'!G89=0,"",'1_入力シート'!G89)</f>
        <v/>
      </c>
      <c r="G99" s="200">
        <f>IF('1_入力シート'!H89=0,0,'1_入力シート'!H89)</f>
        <v>0</v>
      </c>
      <c r="H99" s="201" t="str">
        <f>IFERROR(IF(D99='99_炭素貯蔵量算定データベース'!$B$3,VLOOKUP(F99,'99_炭素貯蔵量算定データベース'!$F$3:$H$66,3,FALSE),IF(D99='99_炭素貯蔵量算定データベース'!$B$4,'99_炭素貯蔵量算定データベース'!$C$4,IF(D99='99_炭素貯蔵量算定データベース'!$B$5,'99_炭素貯蔵量算定データベース'!$C$5,IF(D99='99_炭素貯蔵量算定データベース'!$B$6,'99_炭素貯蔵量算定データベース'!$C$6,IF(D99='99_炭素貯蔵量算定データベース'!$B$7,'99_炭素貯蔵量算定データベース'!$C$7,IF(D99='99_炭素貯蔵量算定データベース'!$B$8,'99_炭素貯蔵量算定データベース'!$C$8,"")))))),"")</f>
        <v/>
      </c>
      <c r="I99" s="200"/>
      <c r="J99" s="200"/>
      <c r="K99" s="201" t="str">
        <f>IFERROR(IF(D99='99_炭素貯蔵量算定データベース'!$B$3,VLOOKUP(I99,'99_炭素貯蔵量算定データベース'!$J$3:$L$85,3,FALSE),IF(D99='99_炭素貯蔵量算定データベース'!$B$4,'99_炭素貯蔵量算定データベース'!$C$4,IF(D99='99_炭素貯蔵量算定データベース'!$B$5,'99_炭素貯蔵量算定データベース'!$C$5,IF(D99='99_炭素貯蔵量算定データベース'!$B$6,'99_炭素貯蔵量算定データベース'!$C$6,IF(D99='99_炭素貯蔵量算定データベース'!$B$7,'99_炭素貯蔵量算定データベース'!$C$7,IF(D99='99_炭素貯蔵量算定データベース'!$B$8,'99_炭素貯蔵量算定データベース'!$C$8,"")))))),"")</f>
        <v/>
      </c>
      <c r="L99" s="58">
        <f t="shared" si="4"/>
        <v>0</v>
      </c>
      <c r="M99" s="59" t="str">
        <f>IFERROR(VLOOKUP(D99,'99_炭素貯蔵量算定データベース'!$B$3:$D$8,3,FALSE),"")</f>
        <v/>
      </c>
      <c r="N99" s="58" t="str">
        <f t="array" ref="N99">IF(IFERROR(SUM(IF(ISERROR(O99:P99),"",O99:P99)),"")=0,"",IFERROR(SUM(IF(ISERROR(O99:P99),"",O99:P99)),""))</f>
        <v/>
      </c>
      <c r="O99" s="58" t="str">
        <f t="shared" si="5"/>
        <v/>
      </c>
      <c r="P99" s="58" t="str">
        <f t="shared" si="6"/>
        <v/>
      </c>
    </row>
    <row r="100" spans="1:16" ht="27" customHeight="1">
      <c r="B100" s="395">
        <f t="shared" si="7"/>
        <v>77</v>
      </c>
      <c r="C100" s="396"/>
      <c r="D100" s="256" t="str">
        <f>IF('1_入力シート'!C90=0,"",'1_入力シート'!C90)</f>
        <v/>
      </c>
      <c r="E100" s="257" t="str">
        <f>IF('1_入力シート'!E90=0,"",'1_入力シート'!E90)</f>
        <v/>
      </c>
      <c r="F100" s="199" t="str">
        <f>IF('1_入力シート'!G90=0,"",'1_入力シート'!G90)</f>
        <v/>
      </c>
      <c r="G100" s="200">
        <f>IF('1_入力シート'!H90=0,0,'1_入力シート'!H90)</f>
        <v>0</v>
      </c>
      <c r="H100" s="201" t="str">
        <f>IFERROR(IF(D100='99_炭素貯蔵量算定データベース'!$B$3,VLOOKUP(F100,'99_炭素貯蔵量算定データベース'!$F$3:$H$66,3,FALSE),IF(D100='99_炭素貯蔵量算定データベース'!$B$4,'99_炭素貯蔵量算定データベース'!$C$4,IF(D100='99_炭素貯蔵量算定データベース'!$B$5,'99_炭素貯蔵量算定データベース'!$C$5,IF(D100='99_炭素貯蔵量算定データベース'!$B$6,'99_炭素貯蔵量算定データベース'!$C$6,IF(D100='99_炭素貯蔵量算定データベース'!$B$7,'99_炭素貯蔵量算定データベース'!$C$7,IF(D100='99_炭素貯蔵量算定データベース'!$B$8,'99_炭素貯蔵量算定データベース'!$C$8,"")))))),"")</f>
        <v/>
      </c>
      <c r="I100" s="200"/>
      <c r="J100" s="200"/>
      <c r="K100" s="201" t="str">
        <f>IFERROR(IF(D100='99_炭素貯蔵量算定データベース'!$B$3,VLOOKUP(I100,'99_炭素貯蔵量算定データベース'!$J$3:$L$85,3,FALSE),IF(D100='99_炭素貯蔵量算定データベース'!$B$4,'99_炭素貯蔵量算定データベース'!$C$4,IF(D100='99_炭素貯蔵量算定データベース'!$B$5,'99_炭素貯蔵量算定データベース'!$C$5,IF(D100='99_炭素貯蔵量算定データベース'!$B$6,'99_炭素貯蔵量算定データベース'!$C$6,IF(D100='99_炭素貯蔵量算定データベース'!$B$7,'99_炭素貯蔵量算定データベース'!$C$7,IF(D100='99_炭素貯蔵量算定データベース'!$B$8,'99_炭素貯蔵量算定データベース'!$C$8,"")))))),"")</f>
        <v/>
      </c>
      <c r="L100" s="58">
        <f t="shared" si="4"/>
        <v>0</v>
      </c>
      <c r="M100" s="59" t="str">
        <f>IFERROR(VLOOKUP(D100,'99_炭素貯蔵量算定データベース'!$B$3:$D$8,3,FALSE),"")</f>
        <v/>
      </c>
      <c r="N100" s="58" t="str">
        <f t="array" ref="N100">IF(IFERROR(SUM(IF(ISERROR(O100:P100),"",O100:P100)),"")=0,"",IFERROR(SUM(IF(ISERROR(O100:P100),"",O100:P100)),""))</f>
        <v/>
      </c>
      <c r="O100" s="58" t="str">
        <f t="shared" si="5"/>
        <v/>
      </c>
      <c r="P100" s="58" t="str">
        <f t="shared" si="6"/>
        <v/>
      </c>
    </row>
    <row r="101" spans="1:16" ht="27" customHeight="1">
      <c r="B101" s="395">
        <f t="shared" si="7"/>
        <v>78</v>
      </c>
      <c r="C101" s="396"/>
      <c r="D101" s="256" t="str">
        <f>IF('1_入力シート'!C91=0,"",'1_入力シート'!C91)</f>
        <v/>
      </c>
      <c r="E101" s="257" t="str">
        <f>IF('1_入力シート'!E91=0,"",'1_入力シート'!E91)</f>
        <v/>
      </c>
      <c r="F101" s="199" t="str">
        <f>IF('1_入力シート'!G91=0,"",'1_入力シート'!G91)</f>
        <v/>
      </c>
      <c r="G101" s="200">
        <f>IF('1_入力シート'!H91=0,0,'1_入力シート'!H91)</f>
        <v>0</v>
      </c>
      <c r="H101" s="201" t="str">
        <f>IFERROR(IF(D101='99_炭素貯蔵量算定データベース'!$B$3,VLOOKUP(F101,'99_炭素貯蔵量算定データベース'!$F$3:$H$66,3,FALSE),IF(D101='99_炭素貯蔵量算定データベース'!$B$4,'99_炭素貯蔵量算定データベース'!$C$4,IF(D101='99_炭素貯蔵量算定データベース'!$B$5,'99_炭素貯蔵量算定データベース'!$C$5,IF(D101='99_炭素貯蔵量算定データベース'!$B$6,'99_炭素貯蔵量算定データベース'!$C$6,IF(D101='99_炭素貯蔵量算定データベース'!$B$7,'99_炭素貯蔵量算定データベース'!$C$7,IF(D101='99_炭素貯蔵量算定データベース'!$B$8,'99_炭素貯蔵量算定データベース'!$C$8,"")))))),"")</f>
        <v/>
      </c>
      <c r="I101" s="200"/>
      <c r="J101" s="200"/>
      <c r="K101" s="201" t="str">
        <f>IFERROR(IF(D101='99_炭素貯蔵量算定データベース'!$B$3,VLOOKUP(I101,'99_炭素貯蔵量算定データベース'!$J$3:$L$85,3,FALSE),IF(D101='99_炭素貯蔵量算定データベース'!$B$4,'99_炭素貯蔵量算定データベース'!$C$4,IF(D101='99_炭素貯蔵量算定データベース'!$B$5,'99_炭素貯蔵量算定データベース'!$C$5,IF(D101='99_炭素貯蔵量算定データベース'!$B$6,'99_炭素貯蔵量算定データベース'!$C$6,IF(D101='99_炭素貯蔵量算定データベース'!$B$7,'99_炭素貯蔵量算定データベース'!$C$7,IF(D101='99_炭素貯蔵量算定データベース'!$B$8,'99_炭素貯蔵量算定データベース'!$C$8,"")))))),"")</f>
        <v/>
      </c>
      <c r="L101" s="58">
        <f t="shared" si="4"/>
        <v>0</v>
      </c>
      <c r="M101" s="59" t="str">
        <f>IFERROR(VLOOKUP(D101,'99_炭素貯蔵量算定データベース'!$B$3:$D$8,3,FALSE),"")</f>
        <v/>
      </c>
      <c r="N101" s="58" t="str">
        <f t="array" ref="N101">IF(IFERROR(SUM(IF(ISERROR(O101:P101),"",O101:P101)),"")=0,"",IFERROR(SUM(IF(ISERROR(O101:P101),"",O101:P101)),""))</f>
        <v/>
      </c>
      <c r="O101" s="58" t="str">
        <f t="shared" si="5"/>
        <v/>
      </c>
      <c r="P101" s="58" t="str">
        <f t="shared" si="6"/>
        <v/>
      </c>
    </row>
    <row r="102" spans="1:16" ht="27" customHeight="1">
      <c r="B102" s="395">
        <f t="shared" si="7"/>
        <v>79</v>
      </c>
      <c r="C102" s="396"/>
      <c r="D102" s="256" t="str">
        <f>IF('1_入力シート'!C92=0,"",'1_入力シート'!C92)</f>
        <v/>
      </c>
      <c r="E102" s="257" t="str">
        <f>IF('1_入力シート'!E92=0,"",'1_入力シート'!E92)</f>
        <v/>
      </c>
      <c r="F102" s="199" t="str">
        <f>IF('1_入力シート'!G92=0,"",'1_入力シート'!G92)</f>
        <v/>
      </c>
      <c r="G102" s="200">
        <f>IF('1_入力シート'!H92=0,0,'1_入力シート'!H92)</f>
        <v>0</v>
      </c>
      <c r="H102" s="201" t="str">
        <f>IFERROR(IF(D102='99_炭素貯蔵量算定データベース'!$B$3,VLOOKUP(F102,'99_炭素貯蔵量算定データベース'!$F$3:$H$66,3,FALSE),IF(D102='99_炭素貯蔵量算定データベース'!$B$4,'99_炭素貯蔵量算定データベース'!$C$4,IF(D102='99_炭素貯蔵量算定データベース'!$B$5,'99_炭素貯蔵量算定データベース'!$C$5,IF(D102='99_炭素貯蔵量算定データベース'!$B$6,'99_炭素貯蔵量算定データベース'!$C$6,IF(D102='99_炭素貯蔵量算定データベース'!$B$7,'99_炭素貯蔵量算定データベース'!$C$7,IF(D102='99_炭素貯蔵量算定データベース'!$B$8,'99_炭素貯蔵量算定データベース'!$C$8,"")))))),"")</f>
        <v/>
      </c>
      <c r="I102" s="200"/>
      <c r="J102" s="200"/>
      <c r="K102" s="201" t="str">
        <f>IFERROR(IF(D102='99_炭素貯蔵量算定データベース'!$B$3,VLOOKUP(I102,'99_炭素貯蔵量算定データベース'!$J$3:$L$85,3,FALSE),IF(D102='99_炭素貯蔵量算定データベース'!$B$4,'99_炭素貯蔵量算定データベース'!$C$4,IF(D102='99_炭素貯蔵量算定データベース'!$B$5,'99_炭素貯蔵量算定データベース'!$C$5,IF(D102='99_炭素貯蔵量算定データベース'!$B$6,'99_炭素貯蔵量算定データベース'!$C$6,IF(D102='99_炭素貯蔵量算定データベース'!$B$7,'99_炭素貯蔵量算定データベース'!$C$7,IF(D102='99_炭素貯蔵量算定データベース'!$B$8,'99_炭素貯蔵量算定データベース'!$C$8,"")))))),"")</f>
        <v/>
      </c>
      <c r="L102" s="58">
        <f t="shared" si="4"/>
        <v>0</v>
      </c>
      <c r="M102" s="59" t="str">
        <f>IFERROR(VLOOKUP(D102,'99_炭素貯蔵量算定データベース'!$B$3:$D$8,3,FALSE),"")</f>
        <v/>
      </c>
      <c r="N102" s="58" t="str">
        <f t="array" ref="N102">IF(IFERROR(SUM(IF(ISERROR(O102:P102),"",O102:P102)),"")=0,"",IFERROR(SUM(IF(ISERROR(O102:P102),"",O102:P102)),""))</f>
        <v/>
      </c>
      <c r="O102" s="58" t="str">
        <f t="shared" si="5"/>
        <v/>
      </c>
      <c r="P102" s="58" t="str">
        <f t="shared" si="6"/>
        <v/>
      </c>
    </row>
    <row r="103" spans="1:16" ht="27" customHeight="1">
      <c r="B103" s="395">
        <f t="shared" si="7"/>
        <v>80</v>
      </c>
      <c r="C103" s="396"/>
      <c r="D103" s="256" t="str">
        <f>IF('1_入力シート'!C93=0,"",'1_入力シート'!C93)</f>
        <v/>
      </c>
      <c r="E103" s="257" t="str">
        <f>IF('1_入力シート'!E93=0,"",'1_入力シート'!E93)</f>
        <v/>
      </c>
      <c r="F103" s="199" t="str">
        <f>IF('1_入力シート'!G93=0,"",'1_入力シート'!G93)</f>
        <v/>
      </c>
      <c r="G103" s="200">
        <f>IF('1_入力シート'!H93=0,0,'1_入力シート'!H93)</f>
        <v>0</v>
      </c>
      <c r="H103" s="201" t="str">
        <f>IFERROR(IF(D103='99_炭素貯蔵量算定データベース'!$B$3,VLOOKUP(F103,'99_炭素貯蔵量算定データベース'!$F$3:$H$66,3,FALSE),IF(D103='99_炭素貯蔵量算定データベース'!$B$4,'99_炭素貯蔵量算定データベース'!$C$4,IF(D103='99_炭素貯蔵量算定データベース'!$B$5,'99_炭素貯蔵量算定データベース'!$C$5,IF(D103='99_炭素貯蔵量算定データベース'!$B$6,'99_炭素貯蔵量算定データベース'!$C$6,IF(D103='99_炭素貯蔵量算定データベース'!$B$7,'99_炭素貯蔵量算定データベース'!$C$7,IF(D103='99_炭素貯蔵量算定データベース'!$B$8,'99_炭素貯蔵量算定データベース'!$C$8,"")))))),"")</f>
        <v/>
      </c>
      <c r="I103" s="200"/>
      <c r="J103" s="200"/>
      <c r="K103" s="201" t="str">
        <f>IFERROR(IF(D103='99_炭素貯蔵量算定データベース'!$B$3,VLOOKUP(I103,'99_炭素貯蔵量算定データベース'!$J$3:$L$85,3,FALSE),IF(D103='99_炭素貯蔵量算定データベース'!$B$4,'99_炭素貯蔵量算定データベース'!$C$4,IF(D103='99_炭素貯蔵量算定データベース'!$B$5,'99_炭素貯蔵量算定データベース'!$C$5,IF(D103='99_炭素貯蔵量算定データベース'!$B$6,'99_炭素貯蔵量算定データベース'!$C$6,IF(D103='99_炭素貯蔵量算定データベース'!$B$7,'99_炭素貯蔵量算定データベース'!$C$7,IF(D103='99_炭素貯蔵量算定データベース'!$B$8,'99_炭素貯蔵量算定データベース'!$C$8,"")))))),"")</f>
        <v/>
      </c>
      <c r="L103" s="58">
        <f t="shared" si="4"/>
        <v>0</v>
      </c>
      <c r="M103" s="59" t="str">
        <f>IFERROR(VLOOKUP(D103,'99_炭素貯蔵量算定データベース'!$B$3:$D$8,3,FALSE),"")</f>
        <v/>
      </c>
      <c r="N103" s="58" t="str">
        <f t="array" ref="N103">IF(IFERROR(SUM(IF(ISERROR(O103:P103),"",O103:P103)),"")=0,"",IFERROR(SUM(IF(ISERROR(O103:P103),"",O103:P103)),""))</f>
        <v/>
      </c>
      <c r="O103" s="58" t="str">
        <f t="shared" si="5"/>
        <v/>
      </c>
      <c r="P103" s="58" t="str">
        <f t="shared" si="6"/>
        <v/>
      </c>
    </row>
    <row r="104" spans="1:16" ht="27" customHeight="1">
      <c r="B104" s="395" t="s">
        <v>331</v>
      </c>
      <c r="C104" s="396"/>
      <c r="D104" s="97"/>
      <c r="E104" s="98"/>
      <c r="F104" s="99"/>
      <c r="G104" s="58">
        <f>SUM(G24:G103)</f>
        <v>0</v>
      </c>
      <c r="H104" s="57"/>
      <c r="I104" s="58"/>
      <c r="J104" s="58">
        <f>SUM(J24:J103)</f>
        <v>0</v>
      </c>
      <c r="K104" s="57"/>
      <c r="L104" s="58">
        <f>SUM(L24:L103)</f>
        <v>0</v>
      </c>
      <c r="M104" s="59"/>
      <c r="N104" s="58">
        <f>SUM(N24:N103)</f>
        <v>0</v>
      </c>
      <c r="O104" s="58">
        <f>SUM(O24:O103)</f>
        <v>0</v>
      </c>
      <c r="P104" s="58">
        <f>SUM(P24:P103)</f>
        <v>0</v>
      </c>
    </row>
    <row r="105" spans="1:16" ht="14.25" customHeight="1">
      <c r="B105" s="127"/>
      <c r="C105" s="127"/>
      <c r="D105" s="128"/>
      <c r="E105" s="129"/>
      <c r="F105" s="128"/>
      <c r="G105" s="130"/>
      <c r="H105" s="131"/>
      <c r="I105" s="130"/>
      <c r="J105" s="130"/>
      <c r="K105" s="131"/>
      <c r="L105" s="130"/>
      <c r="M105" s="132"/>
      <c r="N105" s="130"/>
      <c r="O105" s="130"/>
      <c r="P105" s="130"/>
    </row>
    <row r="106" spans="1:16" ht="27" customHeight="1">
      <c r="A106" s="400" t="s">
        <v>330</v>
      </c>
      <c r="B106" s="202"/>
      <c r="C106" s="203"/>
      <c r="D106" s="204"/>
      <c r="E106" s="205"/>
      <c r="F106" s="206"/>
      <c r="G106" s="149"/>
      <c r="H106" s="201" t="str">
        <f>IFERROR(IF(D106='99_炭素貯蔵量算定データベース'!$B$3,VLOOKUP(F106,'99_炭素貯蔵量算定データベース'!$F$3:$H$66,3,FALSE),IF(D106='99_炭素貯蔵量算定データベース'!$B$4,'99_炭素貯蔵量算定データベース'!$C$4,IF(D106='99_炭素貯蔵量算定データベース'!$B$5,'99_炭素貯蔵量算定データベース'!$C$5,IF(D106='99_炭素貯蔵量算定データベース'!$B$6,'99_炭素貯蔵量算定データベース'!$C$6,IF(D106='99_炭素貯蔵量算定データベース'!$B$7,'99_炭素貯蔵量算定データベース'!$C$7,IF(D106='99_炭素貯蔵量算定データベース'!$B$8,'99_炭素貯蔵量算定データベース'!$C$8,"")))))),"")</f>
        <v/>
      </c>
      <c r="I106" s="149"/>
      <c r="J106" s="149"/>
      <c r="K106" s="207" t="str">
        <f>IFERROR(IF(D106='99_炭素貯蔵量算定データベース'!$B$3,VLOOKUP(I106,'99_炭素貯蔵量算定データベース'!$J$3:$L$85,3,FALSE),IF(D106='99_炭素貯蔵量算定データベース'!$B$4,'99_炭素貯蔵量算定データベース'!$C$4,IF(D106='99_炭素貯蔵量算定データベース'!$B$5,'99_炭素貯蔵量算定データベース'!$C$5,IF(D106='99_炭素貯蔵量算定データベース'!$B$6,'99_炭素貯蔵量算定データベース'!$C$6,IF(D106='99_炭素貯蔵量算定データベース'!$B$7,'99_炭素貯蔵量算定データベース'!$C$7,IF(D106='99_炭素貯蔵量算定データベース'!$B$8,'99_炭素貯蔵量算定データベース'!$C$8,"")))))),"")</f>
        <v/>
      </c>
      <c r="L106" s="58">
        <f t="shared" ref="L106" si="8">IF(G106+J106=0,0,G106+J106)</f>
        <v>0</v>
      </c>
      <c r="M106" s="59" t="str">
        <f>IFERROR(VLOOKUP(D106,'99_炭素貯蔵量算定データベース'!$B$3:$D$8,3,FALSE),"")</f>
        <v/>
      </c>
      <c r="N106" s="58" t="str">
        <f t="array" ref="N106">IF(IFERROR(SUM(IF(ISERROR(O106:P106),"",O106:P106)),"")=0,"",IFERROR(SUM(IF(ISERROR(O106:P106),"",O106:P106)),""))</f>
        <v/>
      </c>
      <c r="O106" s="58" t="str">
        <f t="shared" ref="O106" si="9">IF(IFERROR(ROUND(G106*H106*M106*44/12,1),"")=0,"",IFERROR(ROUND(G106*H106*M106*44/12,1),""))</f>
        <v/>
      </c>
      <c r="P106" s="58" t="str">
        <f t="shared" ref="P106" si="10">IF(IFERROR(ROUND(J106*K106*M106*44/12,1),"")=0,"",IFERROR(ROUND(J106*K106*M106*44/12,1),""))</f>
        <v/>
      </c>
    </row>
    <row r="107" spans="1:16" ht="27" customHeight="1">
      <c r="A107" s="401"/>
      <c r="B107" s="202"/>
      <c r="C107" s="203"/>
      <c r="D107" s="204"/>
      <c r="E107" s="205"/>
      <c r="F107" s="206"/>
      <c r="G107" s="149"/>
      <c r="H107" s="201" t="str">
        <f>IFERROR(IF(D107='99_炭素貯蔵量算定データベース'!$B$3,VLOOKUP(F107,'99_炭素貯蔵量算定データベース'!$F$3:$H$66,3,FALSE),IF(D107='99_炭素貯蔵量算定データベース'!$B$4,'99_炭素貯蔵量算定データベース'!$C$4,IF(D107='99_炭素貯蔵量算定データベース'!$B$5,'99_炭素貯蔵量算定データベース'!$C$5,IF(D107='99_炭素貯蔵量算定データベース'!$B$6,'99_炭素貯蔵量算定データベース'!$C$6,IF(D107='99_炭素貯蔵量算定データベース'!$B$7,'99_炭素貯蔵量算定データベース'!$C$7,IF(D107='99_炭素貯蔵量算定データベース'!$B$8,'99_炭素貯蔵量算定データベース'!$C$8,"")))))),"")</f>
        <v/>
      </c>
      <c r="I107" s="149"/>
      <c r="J107" s="149"/>
      <c r="K107" s="207" t="str">
        <f>IFERROR(IF(D107='99_炭素貯蔵量算定データベース'!$B$3,VLOOKUP(I107,'99_炭素貯蔵量算定データベース'!$J$3:$L$85,3,FALSE),IF(D107='99_炭素貯蔵量算定データベース'!$B$4,'99_炭素貯蔵量算定データベース'!$C$4,IF(D107='99_炭素貯蔵量算定データベース'!$B$5,'99_炭素貯蔵量算定データベース'!$C$5,IF(D107='99_炭素貯蔵量算定データベース'!$B$6,'99_炭素貯蔵量算定データベース'!$C$6,IF(D107='99_炭素貯蔵量算定データベース'!$B$7,'99_炭素貯蔵量算定データベース'!$C$7,IF(D107='99_炭素貯蔵量算定データベース'!$B$8,'99_炭素貯蔵量算定データベース'!$C$8,"")))))),"")</f>
        <v/>
      </c>
      <c r="L107" s="58">
        <f t="shared" ref="L107:L141" si="11">IF(G107+J107=0,0,G107+J107)</f>
        <v>0</v>
      </c>
      <c r="M107" s="59" t="str">
        <f>IFERROR(VLOOKUP(D107,'99_炭素貯蔵量算定データベース'!$B$3:$D$8,3,FALSE),"")</f>
        <v/>
      </c>
      <c r="N107" s="58" t="str">
        <f t="array" ref="N107">IF(IFERROR(SUM(IF(ISERROR(O107:P107),"",O107:P107)),"")=0,"",IFERROR(SUM(IF(ISERROR(O107:P107),"",O107:P107)),""))</f>
        <v/>
      </c>
      <c r="O107" s="58" t="str">
        <f t="shared" ref="O107:O141" si="12">IF(IFERROR(ROUND(G107*H107*M107*44/12,1),"")=0,"",IFERROR(ROUND(G107*H107*M107*44/12,1),""))</f>
        <v/>
      </c>
      <c r="P107" s="58" t="str">
        <f t="shared" ref="P107:P141" si="13">IF(IFERROR(ROUND(J107*K107*M107*44/12,1),"")=0,"",IFERROR(ROUND(J107*K107*M107*44/12,1),""))</f>
        <v/>
      </c>
    </row>
    <row r="108" spans="1:16" ht="27" customHeight="1">
      <c r="A108" s="401"/>
      <c r="B108" s="202"/>
      <c r="C108" s="203"/>
      <c r="D108" s="204"/>
      <c r="E108" s="205"/>
      <c r="F108" s="206"/>
      <c r="G108" s="149"/>
      <c r="H108" s="201" t="str">
        <f>IFERROR(IF(D108='99_炭素貯蔵量算定データベース'!$B$3,VLOOKUP(F108,'99_炭素貯蔵量算定データベース'!$F$3:$H$66,3,FALSE),IF(D108='99_炭素貯蔵量算定データベース'!$B$4,'99_炭素貯蔵量算定データベース'!$C$4,IF(D108='99_炭素貯蔵量算定データベース'!$B$5,'99_炭素貯蔵量算定データベース'!$C$5,IF(D108='99_炭素貯蔵量算定データベース'!$B$6,'99_炭素貯蔵量算定データベース'!$C$6,IF(D108='99_炭素貯蔵量算定データベース'!$B$7,'99_炭素貯蔵量算定データベース'!$C$7,IF(D108='99_炭素貯蔵量算定データベース'!$B$8,'99_炭素貯蔵量算定データベース'!$C$8,"")))))),"")</f>
        <v/>
      </c>
      <c r="I108" s="149"/>
      <c r="J108" s="149"/>
      <c r="K108" s="207" t="str">
        <f>IFERROR(IF(D108='99_炭素貯蔵量算定データベース'!$B$3,VLOOKUP(I108,'99_炭素貯蔵量算定データベース'!$J$3:$L$85,3,FALSE),IF(D108='99_炭素貯蔵量算定データベース'!$B$4,'99_炭素貯蔵量算定データベース'!$C$4,IF(D108='99_炭素貯蔵量算定データベース'!$B$5,'99_炭素貯蔵量算定データベース'!$C$5,IF(D108='99_炭素貯蔵量算定データベース'!$B$6,'99_炭素貯蔵量算定データベース'!$C$6,IF(D108='99_炭素貯蔵量算定データベース'!$B$7,'99_炭素貯蔵量算定データベース'!$C$7,IF(D108='99_炭素貯蔵量算定データベース'!$B$8,'99_炭素貯蔵量算定データベース'!$C$8,"")))))),"")</f>
        <v/>
      </c>
      <c r="L108" s="58">
        <f t="shared" si="11"/>
        <v>0</v>
      </c>
      <c r="M108" s="59" t="str">
        <f>IFERROR(VLOOKUP(D108,'99_炭素貯蔵量算定データベース'!$B$3:$D$8,3,FALSE),"")</f>
        <v/>
      </c>
      <c r="N108" s="58" t="str">
        <f t="array" ref="N108">IF(IFERROR(SUM(IF(ISERROR(O108:P108),"",O108:P108)),"")=0,"",IFERROR(SUM(IF(ISERROR(O108:P108),"",O108:P108)),""))</f>
        <v/>
      </c>
      <c r="O108" s="58" t="str">
        <f t="shared" si="12"/>
        <v/>
      </c>
      <c r="P108" s="58" t="str">
        <f t="shared" si="13"/>
        <v/>
      </c>
    </row>
    <row r="109" spans="1:16" ht="27" customHeight="1">
      <c r="A109" s="401"/>
      <c r="B109" s="202"/>
      <c r="C109" s="203"/>
      <c r="D109" s="204"/>
      <c r="E109" s="205"/>
      <c r="F109" s="206"/>
      <c r="G109" s="149"/>
      <c r="H109" s="201" t="str">
        <f>IFERROR(IF(D109='99_炭素貯蔵量算定データベース'!$B$3,VLOOKUP(F109,'99_炭素貯蔵量算定データベース'!$F$3:$H$66,3,FALSE),IF(D109='99_炭素貯蔵量算定データベース'!$B$4,'99_炭素貯蔵量算定データベース'!$C$4,IF(D109='99_炭素貯蔵量算定データベース'!$B$5,'99_炭素貯蔵量算定データベース'!$C$5,IF(D109='99_炭素貯蔵量算定データベース'!$B$6,'99_炭素貯蔵量算定データベース'!$C$6,IF(D109='99_炭素貯蔵量算定データベース'!$B$7,'99_炭素貯蔵量算定データベース'!$C$7,IF(D109='99_炭素貯蔵量算定データベース'!$B$8,'99_炭素貯蔵量算定データベース'!$C$8,"")))))),"")</f>
        <v/>
      </c>
      <c r="I109" s="149"/>
      <c r="J109" s="149"/>
      <c r="K109" s="207" t="str">
        <f>IFERROR(IF(D109='99_炭素貯蔵量算定データベース'!$B$3,VLOOKUP(I109,'99_炭素貯蔵量算定データベース'!$J$3:$L$85,3,FALSE),IF(D109='99_炭素貯蔵量算定データベース'!$B$4,'99_炭素貯蔵量算定データベース'!$C$4,IF(D109='99_炭素貯蔵量算定データベース'!$B$5,'99_炭素貯蔵量算定データベース'!$C$5,IF(D109='99_炭素貯蔵量算定データベース'!$B$6,'99_炭素貯蔵量算定データベース'!$C$6,IF(D109='99_炭素貯蔵量算定データベース'!$B$7,'99_炭素貯蔵量算定データベース'!$C$7,IF(D109='99_炭素貯蔵量算定データベース'!$B$8,'99_炭素貯蔵量算定データベース'!$C$8,"")))))),"")</f>
        <v/>
      </c>
      <c r="L109" s="58">
        <f t="shared" si="11"/>
        <v>0</v>
      </c>
      <c r="M109" s="59" t="str">
        <f>IFERROR(VLOOKUP(D109,'99_炭素貯蔵量算定データベース'!$B$3:$D$8,3,FALSE),"")</f>
        <v/>
      </c>
      <c r="N109" s="58" t="str">
        <f t="array" ref="N109">IF(IFERROR(SUM(IF(ISERROR(O109:P109),"",O109:P109)),"")=0,"",IFERROR(SUM(IF(ISERROR(O109:P109),"",O109:P109)),""))</f>
        <v/>
      </c>
      <c r="O109" s="58" t="str">
        <f t="shared" si="12"/>
        <v/>
      </c>
      <c r="P109" s="58" t="str">
        <f t="shared" si="13"/>
        <v/>
      </c>
    </row>
    <row r="110" spans="1:16" ht="27" customHeight="1">
      <c r="A110" s="401"/>
      <c r="B110" s="202"/>
      <c r="C110" s="203"/>
      <c r="D110" s="204"/>
      <c r="E110" s="205"/>
      <c r="F110" s="206"/>
      <c r="G110" s="149"/>
      <c r="H110" s="201" t="str">
        <f>IFERROR(IF(D110='99_炭素貯蔵量算定データベース'!$B$3,VLOOKUP(F110,'99_炭素貯蔵量算定データベース'!$F$3:$H$66,3,FALSE),IF(D110='99_炭素貯蔵量算定データベース'!$B$4,'99_炭素貯蔵量算定データベース'!$C$4,IF(D110='99_炭素貯蔵量算定データベース'!$B$5,'99_炭素貯蔵量算定データベース'!$C$5,IF(D110='99_炭素貯蔵量算定データベース'!$B$6,'99_炭素貯蔵量算定データベース'!$C$6,IF(D110='99_炭素貯蔵量算定データベース'!$B$7,'99_炭素貯蔵量算定データベース'!$C$7,IF(D110='99_炭素貯蔵量算定データベース'!$B$8,'99_炭素貯蔵量算定データベース'!$C$8,"")))))),"")</f>
        <v/>
      </c>
      <c r="I110" s="149"/>
      <c r="J110" s="149"/>
      <c r="K110" s="207" t="str">
        <f>IFERROR(IF(D110='99_炭素貯蔵量算定データベース'!$B$3,VLOOKUP(I110,'99_炭素貯蔵量算定データベース'!$J$3:$L$85,3,FALSE),IF(D110='99_炭素貯蔵量算定データベース'!$B$4,'99_炭素貯蔵量算定データベース'!$C$4,IF(D110='99_炭素貯蔵量算定データベース'!$B$5,'99_炭素貯蔵量算定データベース'!$C$5,IF(D110='99_炭素貯蔵量算定データベース'!$B$6,'99_炭素貯蔵量算定データベース'!$C$6,IF(D110='99_炭素貯蔵量算定データベース'!$B$7,'99_炭素貯蔵量算定データベース'!$C$7,IF(D110='99_炭素貯蔵量算定データベース'!$B$8,'99_炭素貯蔵量算定データベース'!$C$8,"")))))),"")</f>
        <v/>
      </c>
      <c r="L110" s="58">
        <f t="shared" si="11"/>
        <v>0</v>
      </c>
      <c r="M110" s="59" t="str">
        <f>IFERROR(VLOOKUP(D110,'99_炭素貯蔵量算定データベース'!$B$3:$D$8,3,FALSE),"")</f>
        <v/>
      </c>
      <c r="N110" s="58" t="str">
        <f t="array" ref="N110">IF(IFERROR(SUM(IF(ISERROR(O110:P110),"",O110:P110)),"")=0,"",IFERROR(SUM(IF(ISERROR(O110:P110),"",O110:P110)),""))</f>
        <v/>
      </c>
      <c r="O110" s="58" t="str">
        <f t="shared" si="12"/>
        <v/>
      </c>
      <c r="P110" s="58" t="str">
        <f t="shared" si="13"/>
        <v/>
      </c>
    </row>
    <row r="111" spans="1:16" ht="27" customHeight="1">
      <c r="A111" s="401"/>
      <c r="B111" s="202"/>
      <c r="C111" s="203"/>
      <c r="D111" s="204"/>
      <c r="E111" s="205"/>
      <c r="F111" s="206"/>
      <c r="G111" s="149"/>
      <c r="H111" s="201" t="str">
        <f>IFERROR(IF(D111='99_炭素貯蔵量算定データベース'!$B$3,VLOOKUP(F111,'99_炭素貯蔵量算定データベース'!$F$3:$H$66,3,FALSE),IF(D111='99_炭素貯蔵量算定データベース'!$B$4,'99_炭素貯蔵量算定データベース'!$C$4,IF(D111='99_炭素貯蔵量算定データベース'!$B$5,'99_炭素貯蔵量算定データベース'!$C$5,IF(D111='99_炭素貯蔵量算定データベース'!$B$6,'99_炭素貯蔵量算定データベース'!$C$6,IF(D111='99_炭素貯蔵量算定データベース'!$B$7,'99_炭素貯蔵量算定データベース'!$C$7,IF(D111='99_炭素貯蔵量算定データベース'!$B$8,'99_炭素貯蔵量算定データベース'!$C$8,"")))))),"")</f>
        <v/>
      </c>
      <c r="I111" s="149"/>
      <c r="J111" s="149"/>
      <c r="K111" s="207" t="str">
        <f>IFERROR(IF(D111='99_炭素貯蔵量算定データベース'!$B$3,VLOOKUP(I111,'99_炭素貯蔵量算定データベース'!$J$3:$L$85,3,FALSE),IF(D111='99_炭素貯蔵量算定データベース'!$B$4,'99_炭素貯蔵量算定データベース'!$C$4,IF(D111='99_炭素貯蔵量算定データベース'!$B$5,'99_炭素貯蔵量算定データベース'!$C$5,IF(D111='99_炭素貯蔵量算定データベース'!$B$6,'99_炭素貯蔵量算定データベース'!$C$6,IF(D111='99_炭素貯蔵量算定データベース'!$B$7,'99_炭素貯蔵量算定データベース'!$C$7,IF(D111='99_炭素貯蔵量算定データベース'!$B$8,'99_炭素貯蔵量算定データベース'!$C$8,"")))))),"")</f>
        <v/>
      </c>
      <c r="L111" s="58">
        <f t="shared" si="11"/>
        <v>0</v>
      </c>
      <c r="M111" s="59" t="str">
        <f>IFERROR(VLOOKUP(D111,'99_炭素貯蔵量算定データベース'!$B$3:$D$8,3,FALSE),"")</f>
        <v/>
      </c>
      <c r="N111" s="58" t="str">
        <f t="array" ref="N111">IF(IFERROR(SUM(IF(ISERROR(O111:P111),"",O111:P111)),"")=0,"",IFERROR(SUM(IF(ISERROR(O111:P111),"",O111:P111)),""))</f>
        <v/>
      </c>
      <c r="O111" s="58" t="str">
        <f t="shared" si="12"/>
        <v/>
      </c>
      <c r="P111" s="58" t="str">
        <f t="shared" si="13"/>
        <v/>
      </c>
    </row>
    <row r="112" spans="1:16" ht="27" customHeight="1">
      <c r="A112" s="401"/>
      <c r="B112" s="202"/>
      <c r="C112" s="203"/>
      <c r="D112" s="204"/>
      <c r="E112" s="205"/>
      <c r="F112" s="206"/>
      <c r="G112" s="149"/>
      <c r="H112" s="201" t="str">
        <f>IFERROR(IF(D112='99_炭素貯蔵量算定データベース'!$B$3,VLOOKUP(F112,'99_炭素貯蔵量算定データベース'!$F$3:$H$66,3,FALSE),IF(D112='99_炭素貯蔵量算定データベース'!$B$4,'99_炭素貯蔵量算定データベース'!$C$4,IF(D112='99_炭素貯蔵量算定データベース'!$B$5,'99_炭素貯蔵量算定データベース'!$C$5,IF(D112='99_炭素貯蔵量算定データベース'!$B$6,'99_炭素貯蔵量算定データベース'!$C$6,IF(D112='99_炭素貯蔵量算定データベース'!$B$7,'99_炭素貯蔵量算定データベース'!$C$7,IF(D112='99_炭素貯蔵量算定データベース'!$B$8,'99_炭素貯蔵量算定データベース'!$C$8,"")))))),"")</f>
        <v/>
      </c>
      <c r="I112" s="149"/>
      <c r="J112" s="149"/>
      <c r="K112" s="207" t="str">
        <f>IFERROR(IF(D112='99_炭素貯蔵量算定データベース'!$B$3,VLOOKUP(I112,'99_炭素貯蔵量算定データベース'!$J$3:$L$85,3,FALSE),IF(D112='99_炭素貯蔵量算定データベース'!$B$4,'99_炭素貯蔵量算定データベース'!$C$4,IF(D112='99_炭素貯蔵量算定データベース'!$B$5,'99_炭素貯蔵量算定データベース'!$C$5,IF(D112='99_炭素貯蔵量算定データベース'!$B$6,'99_炭素貯蔵量算定データベース'!$C$6,IF(D112='99_炭素貯蔵量算定データベース'!$B$7,'99_炭素貯蔵量算定データベース'!$C$7,IF(D112='99_炭素貯蔵量算定データベース'!$B$8,'99_炭素貯蔵量算定データベース'!$C$8,"")))))),"")</f>
        <v/>
      </c>
      <c r="L112" s="58">
        <f t="shared" si="11"/>
        <v>0</v>
      </c>
      <c r="M112" s="59" t="str">
        <f>IFERROR(VLOOKUP(D112,'99_炭素貯蔵量算定データベース'!$B$3:$D$8,3,FALSE),"")</f>
        <v/>
      </c>
      <c r="N112" s="58" t="str">
        <f t="array" ref="N112">IF(IFERROR(SUM(IF(ISERROR(O112:P112),"",O112:P112)),"")=0,"",IFERROR(SUM(IF(ISERROR(O112:P112),"",O112:P112)),""))</f>
        <v/>
      </c>
      <c r="O112" s="58" t="str">
        <f t="shared" si="12"/>
        <v/>
      </c>
      <c r="P112" s="58" t="str">
        <f t="shared" si="13"/>
        <v/>
      </c>
    </row>
    <row r="113" spans="1:16" ht="27" customHeight="1">
      <c r="A113" s="401"/>
      <c r="B113" s="202"/>
      <c r="C113" s="203"/>
      <c r="D113" s="204"/>
      <c r="E113" s="205"/>
      <c r="F113" s="206"/>
      <c r="G113" s="149"/>
      <c r="H113" s="201" t="str">
        <f>IFERROR(IF(D113='99_炭素貯蔵量算定データベース'!$B$3,VLOOKUP(F113,'99_炭素貯蔵量算定データベース'!$F$3:$H$66,3,FALSE),IF(D113='99_炭素貯蔵量算定データベース'!$B$4,'99_炭素貯蔵量算定データベース'!$C$4,IF(D113='99_炭素貯蔵量算定データベース'!$B$5,'99_炭素貯蔵量算定データベース'!$C$5,IF(D113='99_炭素貯蔵量算定データベース'!$B$6,'99_炭素貯蔵量算定データベース'!$C$6,IF(D113='99_炭素貯蔵量算定データベース'!$B$7,'99_炭素貯蔵量算定データベース'!$C$7,IF(D113='99_炭素貯蔵量算定データベース'!$B$8,'99_炭素貯蔵量算定データベース'!$C$8,"")))))),"")</f>
        <v/>
      </c>
      <c r="I113" s="149"/>
      <c r="J113" s="149"/>
      <c r="K113" s="207" t="str">
        <f>IFERROR(IF(D113='99_炭素貯蔵量算定データベース'!$B$3,VLOOKUP(I113,'99_炭素貯蔵量算定データベース'!$J$3:$L$85,3,FALSE),IF(D113='99_炭素貯蔵量算定データベース'!$B$4,'99_炭素貯蔵量算定データベース'!$C$4,IF(D113='99_炭素貯蔵量算定データベース'!$B$5,'99_炭素貯蔵量算定データベース'!$C$5,IF(D113='99_炭素貯蔵量算定データベース'!$B$6,'99_炭素貯蔵量算定データベース'!$C$6,IF(D113='99_炭素貯蔵量算定データベース'!$B$7,'99_炭素貯蔵量算定データベース'!$C$7,IF(D113='99_炭素貯蔵量算定データベース'!$B$8,'99_炭素貯蔵量算定データベース'!$C$8,"")))))),"")</f>
        <v/>
      </c>
      <c r="L113" s="58">
        <f t="shared" si="11"/>
        <v>0</v>
      </c>
      <c r="M113" s="59" t="str">
        <f>IFERROR(VLOOKUP(D113,'99_炭素貯蔵量算定データベース'!$B$3:$D$8,3,FALSE),"")</f>
        <v/>
      </c>
      <c r="N113" s="58" t="str">
        <f t="array" ref="N113">IF(IFERROR(SUM(IF(ISERROR(O113:P113),"",O113:P113)),"")=0,"",IFERROR(SUM(IF(ISERROR(O113:P113),"",O113:P113)),""))</f>
        <v/>
      </c>
      <c r="O113" s="58" t="str">
        <f t="shared" si="12"/>
        <v/>
      </c>
      <c r="P113" s="58" t="str">
        <f t="shared" si="13"/>
        <v/>
      </c>
    </row>
    <row r="114" spans="1:16" ht="27" customHeight="1">
      <c r="A114" s="401"/>
      <c r="B114" s="202"/>
      <c r="C114" s="203"/>
      <c r="D114" s="204"/>
      <c r="E114" s="205"/>
      <c r="F114" s="206"/>
      <c r="G114" s="149"/>
      <c r="H114" s="201" t="str">
        <f>IFERROR(IF(D114='99_炭素貯蔵量算定データベース'!$B$3,VLOOKUP(F114,'99_炭素貯蔵量算定データベース'!$F$3:$H$66,3,FALSE),IF(D114='99_炭素貯蔵量算定データベース'!$B$4,'99_炭素貯蔵量算定データベース'!$C$4,IF(D114='99_炭素貯蔵量算定データベース'!$B$5,'99_炭素貯蔵量算定データベース'!$C$5,IF(D114='99_炭素貯蔵量算定データベース'!$B$6,'99_炭素貯蔵量算定データベース'!$C$6,IF(D114='99_炭素貯蔵量算定データベース'!$B$7,'99_炭素貯蔵量算定データベース'!$C$7,IF(D114='99_炭素貯蔵量算定データベース'!$B$8,'99_炭素貯蔵量算定データベース'!$C$8,"")))))),"")</f>
        <v/>
      </c>
      <c r="I114" s="149"/>
      <c r="J114" s="149"/>
      <c r="K114" s="207" t="str">
        <f>IFERROR(IF(D114='99_炭素貯蔵量算定データベース'!$B$3,VLOOKUP(I114,'99_炭素貯蔵量算定データベース'!$J$3:$L$85,3,FALSE),IF(D114='99_炭素貯蔵量算定データベース'!$B$4,'99_炭素貯蔵量算定データベース'!$C$4,IF(D114='99_炭素貯蔵量算定データベース'!$B$5,'99_炭素貯蔵量算定データベース'!$C$5,IF(D114='99_炭素貯蔵量算定データベース'!$B$6,'99_炭素貯蔵量算定データベース'!$C$6,IF(D114='99_炭素貯蔵量算定データベース'!$B$7,'99_炭素貯蔵量算定データベース'!$C$7,IF(D114='99_炭素貯蔵量算定データベース'!$B$8,'99_炭素貯蔵量算定データベース'!$C$8,"")))))),"")</f>
        <v/>
      </c>
      <c r="L114" s="58">
        <f t="shared" si="11"/>
        <v>0</v>
      </c>
      <c r="M114" s="59" t="str">
        <f>IFERROR(VLOOKUP(D114,'99_炭素貯蔵量算定データベース'!$B$3:$D$8,3,FALSE),"")</f>
        <v/>
      </c>
      <c r="N114" s="58" t="str">
        <f t="array" ref="N114">IF(IFERROR(SUM(IF(ISERROR(O114:P114),"",O114:P114)),"")=0,"",IFERROR(SUM(IF(ISERROR(O114:P114),"",O114:P114)),""))</f>
        <v/>
      </c>
      <c r="O114" s="58" t="str">
        <f t="shared" si="12"/>
        <v/>
      </c>
      <c r="P114" s="58" t="str">
        <f t="shared" si="13"/>
        <v/>
      </c>
    </row>
    <row r="115" spans="1:16" ht="27" customHeight="1">
      <c r="A115" s="401"/>
      <c r="B115" s="202"/>
      <c r="C115" s="203"/>
      <c r="D115" s="204"/>
      <c r="E115" s="205"/>
      <c r="F115" s="206"/>
      <c r="G115" s="149"/>
      <c r="H115" s="201" t="str">
        <f>IFERROR(IF(D115='99_炭素貯蔵量算定データベース'!$B$3,VLOOKUP(F115,'99_炭素貯蔵量算定データベース'!$F$3:$H$66,3,FALSE),IF(D115='99_炭素貯蔵量算定データベース'!$B$4,'99_炭素貯蔵量算定データベース'!$C$4,IF(D115='99_炭素貯蔵量算定データベース'!$B$5,'99_炭素貯蔵量算定データベース'!$C$5,IF(D115='99_炭素貯蔵量算定データベース'!$B$6,'99_炭素貯蔵量算定データベース'!$C$6,IF(D115='99_炭素貯蔵量算定データベース'!$B$7,'99_炭素貯蔵量算定データベース'!$C$7,IF(D115='99_炭素貯蔵量算定データベース'!$B$8,'99_炭素貯蔵量算定データベース'!$C$8,"")))))),"")</f>
        <v/>
      </c>
      <c r="I115" s="149"/>
      <c r="J115" s="149"/>
      <c r="K115" s="207" t="str">
        <f>IFERROR(IF(D115='99_炭素貯蔵量算定データベース'!$B$3,VLOOKUP(I115,'99_炭素貯蔵量算定データベース'!$J$3:$L$85,3,FALSE),IF(D115='99_炭素貯蔵量算定データベース'!$B$4,'99_炭素貯蔵量算定データベース'!$C$4,IF(D115='99_炭素貯蔵量算定データベース'!$B$5,'99_炭素貯蔵量算定データベース'!$C$5,IF(D115='99_炭素貯蔵量算定データベース'!$B$6,'99_炭素貯蔵量算定データベース'!$C$6,IF(D115='99_炭素貯蔵量算定データベース'!$B$7,'99_炭素貯蔵量算定データベース'!$C$7,IF(D115='99_炭素貯蔵量算定データベース'!$B$8,'99_炭素貯蔵量算定データベース'!$C$8,"")))))),"")</f>
        <v/>
      </c>
      <c r="L115" s="58">
        <f t="shared" si="11"/>
        <v>0</v>
      </c>
      <c r="M115" s="59" t="str">
        <f>IFERROR(VLOOKUP(D115,'99_炭素貯蔵量算定データベース'!$B$3:$D$8,3,FALSE),"")</f>
        <v/>
      </c>
      <c r="N115" s="58" t="str">
        <f t="array" ref="N115">IF(IFERROR(SUM(IF(ISERROR(O115:P115),"",O115:P115)),"")=0,"",IFERROR(SUM(IF(ISERROR(O115:P115),"",O115:P115)),""))</f>
        <v/>
      </c>
      <c r="O115" s="58" t="str">
        <f t="shared" si="12"/>
        <v/>
      </c>
      <c r="P115" s="58" t="str">
        <f t="shared" si="13"/>
        <v/>
      </c>
    </row>
    <row r="116" spans="1:16" ht="27" customHeight="1">
      <c r="A116" s="401"/>
      <c r="B116" s="202"/>
      <c r="C116" s="203"/>
      <c r="D116" s="204"/>
      <c r="E116" s="205"/>
      <c r="F116" s="206"/>
      <c r="G116" s="149"/>
      <c r="H116" s="201" t="str">
        <f>IFERROR(IF(D116='99_炭素貯蔵量算定データベース'!$B$3,VLOOKUP(F116,'99_炭素貯蔵量算定データベース'!$F$3:$H$66,3,FALSE),IF(D116='99_炭素貯蔵量算定データベース'!$B$4,'99_炭素貯蔵量算定データベース'!$C$4,IF(D116='99_炭素貯蔵量算定データベース'!$B$5,'99_炭素貯蔵量算定データベース'!$C$5,IF(D116='99_炭素貯蔵量算定データベース'!$B$6,'99_炭素貯蔵量算定データベース'!$C$6,IF(D116='99_炭素貯蔵量算定データベース'!$B$7,'99_炭素貯蔵量算定データベース'!$C$7,IF(D116='99_炭素貯蔵量算定データベース'!$B$8,'99_炭素貯蔵量算定データベース'!$C$8,"")))))),"")</f>
        <v/>
      </c>
      <c r="I116" s="149"/>
      <c r="J116" s="149"/>
      <c r="K116" s="207" t="str">
        <f>IFERROR(IF(D116='99_炭素貯蔵量算定データベース'!$B$3,VLOOKUP(I116,'99_炭素貯蔵量算定データベース'!$J$3:$L$85,3,FALSE),IF(D116='99_炭素貯蔵量算定データベース'!$B$4,'99_炭素貯蔵量算定データベース'!$C$4,IF(D116='99_炭素貯蔵量算定データベース'!$B$5,'99_炭素貯蔵量算定データベース'!$C$5,IF(D116='99_炭素貯蔵量算定データベース'!$B$6,'99_炭素貯蔵量算定データベース'!$C$6,IF(D116='99_炭素貯蔵量算定データベース'!$B$7,'99_炭素貯蔵量算定データベース'!$C$7,IF(D116='99_炭素貯蔵量算定データベース'!$B$8,'99_炭素貯蔵量算定データベース'!$C$8,"")))))),"")</f>
        <v/>
      </c>
      <c r="L116" s="58">
        <f t="shared" si="11"/>
        <v>0</v>
      </c>
      <c r="M116" s="59" t="str">
        <f>IFERROR(VLOOKUP(D116,'99_炭素貯蔵量算定データベース'!$B$3:$D$8,3,FALSE),"")</f>
        <v/>
      </c>
      <c r="N116" s="58" t="str">
        <f t="array" ref="N116">IF(IFERROR(SUM(IF(ISERROR(O116:P116),"",O116:P116)),"")=0,"",IFERROR(SUM(IF(ISERROR(O116:P116),"",O116:P116)),""))</f>
        <v/>
      </c>
      <c r="O116" s="58" t="str">
        <f t="shared" si="12"/>
        <v/>
      </c>
      <c r="P116" s="58" t="str">
        <f t="shared" si="13"/>
        <v/>
      </c>
    </row>
    <row r="117" spans="1:16" ht="27" customHeight="1">
      <c r="A117" s="401"/>
      <c r="B117" s="202"/>
      <c r="C117" s="203"/>
      <c r="D117" s="204"/>
      <c r="E117" s="205"/>
      <c r="F117" s="206"/>
      <c r="G117" s="149"/>
      <c r="H117" s="201" t="str">
        <f>IFERROR(IF(D117='99_炭素貯蔵量算定データベース'!$B$3,VLOOKUP(F117,'99_炭素貯蔵量算定データベース'!$F$3:$H$66,3,FALSE),IF(D117='99_炭素貯蔵量算定データベース'!$B$4,'99_炭素貯蔵量算定データベース'!$C$4,IF(D117='99_炭素貯蔵量算定データベース'!$B$5,'99_炭素貯蔵量算定データベース'!$C$5,IF(D117='99_炭素貯蔵量算定データベース'!$B$6,'99_炭素貯蔵量算定データベース'!$C$6,IF(D117='99_炭素貯蔵量算定データベース'!$B$7,'99_炭素貯蔵量算定データベース'!$C$7,IF(D117='99_炭素貯蔵量算定データベース'!$B$8,'99_炭素貯蔵量算定データベース'!$C$8,"")))))),"")</f>
        <v/>
      </c>
      <c r="I117" s="149"/>
      <c r="J117" s="149"/>
      <c r="K117" s="207" t="str">
        <f>IFERROR(IF(D117='99_炭素貯蔵量算定データベース'!$B$3,VLOOKUP(I117,'99_炭素貯蔵量算定データベース'!$J$3:$L$85,3,FALSE),IF(D117='99_炭素貯蔵量算定データベース'!$B$4,'99_炭素貯蔵量算定データベース'!$C$4,IF(D117='99_炭素貯蔵量算定データベース'!$B$5,'99_炭素貯蔵量算定データベース'!$C$5,IF(D117='99_炭素貯蔵量算定データベース'!$B$6,'99_炭素貯蔵量算定データベース'!$C$6,IF(D117='99_炭素貯蔵量算定データベース'!$B$7,'99_炭素貯蔵量算定データベース'!$C$7,IF(D117='99_炭素貯蔵量算定データベース'!$B$8,'99_炭素貯蔵量算定データベース'!$C$8,"")))))),"")</f>
        <v/>
      </c>
      <c r="L117" s="58">
        <f t="shared" si="11"/>
        <v>0</v>
      </c>
      <c r="M117" s="59" t="str">
        <f>IFERROR(VLOOKUP(D117,'99_炭素貯蔵量算定データベース'!$B$3:$D$8,3,FALSE),"")</f>
        <v/>
      </c>
      <c r="N117" s="58" t="str">
        <f t="array" ref="N117">IF(IFERROR(SUM(IF(ISERROR(O117:P117),"",O117:P117)),"")=0,"",IFERROR(SUM(IF(ISERROR(O117:P117),"",O117:P117)),""))</f>
        <v/>
      </c>
      <c r="O117" s="58" t="str">
        <f t="shared" si="12"/>
        <v/>
      </c>
      <c r="P117" s="58" t="str">
        <f t="shared" si="13"/>
        <v/>
      </c>
    </row>
    <row r="118" spans="1:16" ht="27" customHeight="1">
      <c r="A118" s="401"/>
      <c r="B118" s="202"/>
      <c r="C118" s="203"/>
      <c r="D118" s="204"/>
      <c r="E118" s="205"/>
      <c r="F118" s="206"/>
      <c r="G118" s="149"/>
      <c r="H118" s="201" t="str">
        <f>IFERROR(IF(D118='99_炭素貯蔵量算定データベース'!$B$3,VLOOKUP(F118,'99_炭素貯蔵量算定データベース'!$F$3:$H$66,3,FALSE),IF(D118='99_炭素貯蔵量算定データベース'!$B$4,'99_炭素貯蔵量算定データベース'!$C$4,IF(D118='99_炭素貯蔵量算定データベース'!$B$5,'99_炭素貯蔵量算定データベース'!$C$5,IF(D118='99_炭素貯蔵量算定データベース'!$B$6,'99_炭素貯蔵量算定データベース'!$C$6,IF(D118='99_炭素貯蔵量算定データベース'!$B$7,'99_炭素貯蔵量算定データベース'!$C$7,IF(D118='99_炭素貯蔵量算定データベース'!$B$8,'99_炭素貯蔵量算定データベース'!$C$8,"")))))),"")</f>
        <v/>
      </c>
      <c r="I118" s="149"/>
      <c r="J118" s="149"/>
      <c r="K118" s="207" t="str">
        <f>IFERROR(IF(D118='99_炭素貯蔵量算定データベース'!$B$3,VLOOKUP(I118,'99_炭素貯蔵量算定データベース'!$J$3:$L$85,3,FALSE),IF(D118='99_炭素貯蔵量算定データベース'!$B$4,'99_炭素貯蔵量算定データベース'!$C$4,IF(D118='99_炭素貯蔵量算定データベース'!$B$5,'99_炭素貯蔵量算定データベース'!$C$5,IF(D118='99_炭素貯蔵量算定データベース'!$B$6,'99_炭素貯蔵量算定データベース'!$C$6,IF(D118='99_炭素貯蔵量算定データベース'!$B$7,'99_炭素貯蔵量算定データベース'!$C$7,IF(D118='99_炭素貯蔵量算定データベース'!$B$8,'99_炭素貯蔵量算定データベース'!$C$8,"")))))),"")</f>
        <v/>
      </c>
      <c r="L118" s="58">
        <f t="shared" si="11"/>
        <v>0</v>
      </c>
      <c r="M118" s="59" t="str">
        <f>IFERROR(VLOOKUP(D118,'99_炭素貯蔵量算定データベース'!$B$3:$D$8,3,FALSE),"")</f>
        <v/>
      </c>
      <c r="N118" s="58" t="str">
        <f t="array" ref="N118">IF(IFERROR(SUM(IF(ISERROR(O118:P118),"",O118:P118)),"")=0,"",IFERROR(SUM(IF(ISERROR(O118:P118),"",O118:P118)),""))</f>
        <v/>
      </c>
      <c r="O118" s="58" t="str">
        <f t="shared" si="12"/>
        <v/>
      </c>
      <c r="P118" s="58" t="str">
        <f t="shared" si="13"/>
        <v/>
      </c>
    </row>
    <row r="119" spans="1:16" ht="27" customHeight="1">
      <c r="A119" s="401"/>
      <c r="B119" s="202"/>
      <c r="C119" s="203"/>
      <c r="D119" s="204"/>
      <c r="E119" s="205"/>
      <c r="F119" s="206"/>
      <c r="G119" s="149"/>
      <c r="H119" s="201" t="str">
        <f>IFERROR(IF(D119='99_炭素貯蔵量算定データベース'!$B$3,VLOOKUP(F119,'99_炭素貯蔵量算定データベース'!$F$3:$H$66,3,FALSE),IF(D119='99_炭素貯蔵量算定データベース'!$B$4,'99_炭素貯蔵量算定データベース'!$C$4,IF(D119='99_炭素貯蔵量算定データベース'!$B$5,'99_炭素貯蔵量算定データベース'!$C$5,IF(D119='99_炭素貯蔵量算定データベース'!$B$6,'99_炭素貯蔵量算定データベース'!$C$6,IF(D119='99_炭素貯蔵量算定データベース'!$B$7,'99_炭素貯蔵量算定データベース'!$C$7,IF(D119='99_炭素貯蔵量算定データベース'!$B$8,'99_炭素貯蔵量算定データベース'!$C$8,"")))))),"")</f>
        <v/>
      </c>
      <c r="I119" s="149"/>
      <c r="J119" s="149"/>
      <c r="K119" s="207" t="str">
        <f>IFERROR(IF(D119='99_炭素貯蔵量算定データベース'!$B$3,VLOOKUP(I119,'99_炭素貯蔵量算定データベース'!$J$3:$L$85,3,FALSE),IF(D119='99_炭素貯蔵量算定データベース'!$B$4,'99_炭素貯蔵量算定データベース'!$C$4,IF(D119='99_炭素貯蔵量算定データベース'!$B$5,'99_炭素貯蔵量算定データベース'!$C$5,IF(D119='99_炭素貯蔵量算定データベース'!$B$6,'99_炭素貯蔵量算定データベース'!$C$6,IF(D119='99_炭素貯蔵量算定データベース'!$B$7,'99_炭素貯蔵量算定データベース'!$C$7,IF(D119='99_炭素貯蔵量算定データベース'!$B$8,'99_炭素貯蔵量算定データベース'!$C$8,"")))))),"")</f>
        <v/>
      </c>
      <c r="L119" s="58">
        <f t="shared" si="11"/>
        <v>0</v>
      </c>
      <c r="M119" s="59" t="str">
        <f>IFERROR(VLOOKUP(D119,'99_炭素貯蔵量算定データベース'!$B$3:$D$8,3,FALSE),"")</f>
        <v/>
      </c>
      <c r="N119" s="58" t="str">
        <f t="array" ref="N119">IF(IFERROR(SUM(IF(ISERROR(O119:P119),"",O119:P119)),"")=0,"",IFERROR(SUM(IF(ISERROR(O119:P119),"",O119:P119)),""))</f>
        <v/>
      </c>
      <c r="O119" s="58" t="str">
        <f t="shared" si="12"/>
        <v/>
      </c>
      <c r="P119" s="58" t="str">
        <f t="shared" si="13"/>
        <v/>
      </c>
    </row>
    <row r="120" spans="1:16" ht="27" customHeight="1">
      <c r="A120" s="401"/>
      <c r="B120" s="202"/>
      <c r="C120" s="203"/>
      <c r="D120" s="204"/>
      <c r="E120" s="205"/>
      <c r="F120" s="206"/>
      <c r="G120" s="149"/>
      <c r="H120" s="201" t="str">
        <f>IFERROR(IF(D120='99_炭素貯蔵量算定データベース'!$B$3,VLOOKUP(F120,'99_炭素貯蔵量算定データベース'!$F$3:$H$66,3,FALSE),IF(D120='99_炭素貯蔵量算定データベース'!$B$4,'99_炭素貯蔵量算定データベース'!$C$4,IF(D120='99_炭素貯蔵量算定データベース'!$B$5,'99_炭素貯蔵量算定データベース'!$C$5,IF(D120='99_炭素貯蔵量算定データベース'!$B$6,'99_炭素貯蔵量算定データベース'!$C$6,IF(D120='99_炭素貯蔵量算定データベース'!$B$7,'99_炭素貯蔵量算定データベース'!$C$7,IF(D120='99_炭素貯蔵量算定データベース'!$B$8,'99_炭素貯蔵量算定データベース'!$C$8,"")))))),"")</f>
        <v/>
      </c>
      <c r="I120" s="149"/>
      <c r="J120" s="149"/>
      <c r="K120" s="207" t="str">
        <f>IFERROR(IF(D120='99_炭素貯蔵量算定データベース'!$B$3,VLOOKUP(I120,'99_炭素貯蔵量算定データベース'!$J$3:$L$85,3,FALSE),IF(D120='99_炭素貯蔵量算定データベース'!$B$4,'99_炭素貯蔵量算定データベース'!$C$4,IF(D120='99_炭素貯蔵量算定データベース'!$B$5,'99_炭素貯蔵量算定データベース'!$C$5,IF(D120='99_炭素貯蔵量算定データベース'!$B$6,'99_炭素貯蔵量算定データベース'!$C$6,IF(D120='99_炭素貯蔵量算定データベース'!$B$7,'99_炭素貯蔵量算定データベース'!$C$7,IF(D120='99_炭素貯蔵量算定データベース'!$B$8,'99_炭素貯蔵量算定データベース'!$C$8,"")))))),"")</f>
        <v/>
      </c>
      <c r="L120" s="58">
        <f t="shared" ref="L120:L140" si="14">IF(G120+J120=0,0,G120+J120)</f>
        <v>0</v>
      </c>
      <c r="M120" s="59" t="str">
        <f>IFERROR(VLOOKUP(D120,'99_炭素貯蔵量算定データベース'!$B$3:$D$8,3,FALSE),"")</f>
        <v/>
      </c>
      <c r="N120" s="58" t="str">
        <f t="array" ref="N120">IF(IFERROR(SUM(IF(ISERROR(O120:P120),"",O120:P120)),"")=0,"",IFERROR(SUM(IF(ISERROR(O120:P120),"",O120:P120)),""))</f>
        <v/>
      </c>
      <c r="O120" s="58" t="str">
        <f t="shared" ref="O120:O140" si="15">IF(IFERROR(ROUND(G120*H120*M120*44/12,1),"")=0,"",IFERROR(ROUND(G120*H120*M120*44/12,1),""))</f>
        <v/>
      </c>
      <c r="P120" s="58" t="str">
        <f t="shared" ref="P120:P140" si="16">IF(IFERROR(ROUND(J120*K120*M120*44/12,1),"")=0,"",IFERROR(ROUND(J120*K120*M120*44/12,1),""))</f>
        <v/>
      </c>
    </row>
    <row r="121" spans="1:16" ht="27" customHeight="1">
      <c r="A121" s="401"/>
      <c r="B121" s="202"/>
      <c r="C121" s="203"/>
      <c r="D121" s="204"/>
      <c r="E121" s="205"/>
      <c r="F121" s="206"/>
      <c r="G121" s="149"/>
      <c r="H121" s="201" t="str">
        <f>IFERROR(IF(D121='99_炭素貯蔵量算定データベース'!$B$3,VLOOKUP(F121,'99_炭素貯蔵量算定データベース'!$F$3:$H$66,3,FALSE),IF(D121='99_炭素貯蔵量算定データベース'!$B$4,'99_炭素貯蔵量算定データベース'!$C$4,IF(D121='99_炭素貯蔵量算定データベース'!$B$5,'99_炭素貯蔵量算定データベース'!$C$5,IF(D121='99_炭素貯蔵量算定データベース'!$B$6,'99_炭素貯蔵量算定データベース'!$C$6,IF(D121='99_炭素貯蔵量算定データベース'!$B$7,'99_炭素貯蔵量算定データベース'!$C$7,IF(D121='99_炭素貯蔵量算定データベース'!$B$8,'99_炭素貯蔵量算定データベース'!$C$8,"")))))),"")</f>
        <v/>
      </c>
      <c r="I121" s="149"/>
      <c r="J121" s="149"/>
      <c r="K121" s="207" t="str">
        <f>IFERROR(IF(D121='99_炭素貯蔵量算定データベース'!$B$3,VLOOKUP(I121,'99_炭素貯蔵量算定データベース'!$J$3:$L$85,3,FALSE),IF(D121='99_炭素貯蔵量算定データベース'!$B$4,'99_炭素貯蔵量算定データベース'!$C$4,IF(D121='99_炭素貯蔵量算定データベース'!$B$5,'99_炭素貯蔵量算定データベース'!$C$5,IF(D121='99_炭素貯蔵量算定データベース'!$B$6,'99_炭素貯蔵量算定データベース'!$C$6,IF(D121='99_炭素貯蔵量算定データベース'!$B$7,'99_炭素貯蔵量算定データベース'!$C$7,IF(D121='99_炭素貯蔵量算定データベース'!$B$8,'99_炭素貯蔵量算定データベース'!$C$8,"")))))),"")</f>
        <v/>
      </c>
      <c r="L121" s="58">
        <f t="shared" si="14"/>
        <v>0</v>
      </c>
      <c r="M121" s="59" t="str">
        <f>IFERROR(VLOOKUP(D121,'99_炭素貯蔵量算定データベース'!$B$3:$D$8,3,FALSE),"")</f>
        <v/>
      </c>
      <c r="N121" s="58" t="str">
        <f t="array" ref="N121">IF(IFERROR(SUM(IF(ISERROR(O121:P121),"",O121:P121)),"")=0,"",IFERROR(SUM(IF(ISERROR(O121:P121),"",O121:P121)),""))</f>
        <v/>
      </c>
      <c r="O121" s="58" t="str">
        <f t="shared" si="15"/>
        <v/>
      </c>
      <c r="P121" s="58" t="str">
        <f t="shared" si="16"/>
        <v/>
      </c>
    </row>
    <row r="122" spans="1:16" ht="27" customHeight="1">
      <c r="A122" s="401"/>
      <c r="B122" s="202"/>
      <c r="C122" s="203"/>
      <c r="D122" s="204"/>
      <c r="E122" s="205"/>
      <c r="F122" s="206"/>
      <c r="G122" s="149"/>
      <c r="H122" s="201" t="str">
        <f>IFERROR(IF(D122='99_炭素貯蔵量算定データベース'!$B$3,VLOOKUP(F122,'99_炭素貯蔵量算定データベース'!$F$3:$H$66,3,FALSE),IF(D122='99_炭素貯蔵量算定データベース'!$B$4,'99_炭素貯蔵量算定データベース'!$C$4,IF(D122='99_炭素貯蔵量算定データベース'!$B$5,'99_炭素貯蔵量算定データベース'!$C$5,IF(D122='99_炭素貯蔵量算定データベース'!$B$6,'99_炭素貯蔵量算定データベース'!$C$6,IF(D122='99_炭素貯蔵量算定データベース'!$B$7,'99_炭素貯蔵量算定データベース'!$C$7,IF(D122='99_炭素貯蔵量算定データベース'!$B$8,'99_炭素貯蔵量算定データベース'!$C$8,"")))))),"")</f>
        <v/>
      </c>
      <c r="I122" s="149"/>
      <c r="J122" s="149"/>
      <c r="K122" s="207" t="str">
        <f>IFERROR(IF(D122='99_炭素貯蔵量算定データベース'!$B$3,VLOOKUP(I122,'99_炭素貯蔵量算定データベース'!$J$3:$L$85,3,FALSE),IF(D122='99_炭素貯蔵量算定データベース'!$B$4,'99_炭素貯蔵量算定データベース'!$C$4,IF(D122='99_炭素貯蔵量算定データベース'!$B$5,'99_炭素貯蔵量算定データベース'!$C$5,IF(D122='99_炭素貯蔵量算定データベース'!$B$6,'99_炭素貯蔵量算定データベース'!$C$6,IF(D122='99_炭素貯蔵量算定データベース'!$B$7,'99_炭素貯蔵量算定データベース'!$C$7,IF(D122='99_炭素貯蔵量算定データベース'!$B$8,'99_炭素貯蔵量算定データベース'!$C$8,"")))))),"")</f>
        <v/>
      </c>
      <c r="L122" s="58">
        <f t="shared" si="14"/>
        <v>0</v>
      </c>
      <c r="M122" s="59" t="str">
        <f>IFERROR(VLOOKUP(D122,'99_炭素貯蔵量算定データベース'!$B$3:$D$8,3,FALSE),"")</f>
        <v/>
      </c>
      <c r="N122" s="58" t="str">
        <f t="array" ref="N122">IF(IFERROR(SUM(IF(ISERROR(O122:P122),"",O122:P122)),"")=0,"",IFERROR(SUM(IF(ISERROR(O122:P122),"",O122:P122)),""))</f>
        <v/>
      </c>
      <c r="O122" s="58" t="str">
        <f t="shared" si="15"/>
        <v/>
      </c>
      <c r="P122" s="58" t="str">
        <f t="shared" si="16"/>
        <v/>
      </c>
    </row>
    <row r="123" spans="1:16" ht="27" customHeight="1">
      <c r="A123" s="401"/>
      <c r="B123" s="202"/>
      <c r="C123" s="203"/>
      <c r="D123" s="204"/>
      <c r="E123" s="205"/>
      <c r="F123" s="206"/>
      <c r="G123" s="149"/>
      <c r="H123" s="201" t="str">
        <f>IFERROR(IF(D123='99_炭素貯蔵量算定データベース'!$B$3,VLOOKUP(F123,'99_炭素貯蔵量算定データベース'!$F$3:$H$66,3,FALSE),IF(D123='99_炭素貯蔵量算定データベース'!$B$4,'99_炭素貯蔵量算定データベース'!$C$4,IF(D123='99_炭素貯蔵量算定データベース'!$B$5,'99_炭素貯蔵量算定データベース'!$C$5,IF(D123='99_炭素貯蔵量算定データベース'!$B$6,'99_炭素貯蔵量算定データベース'!$C$6,IF(D123='99_炭素貯蔵量算定データベース'!$B$7,'99_炭素貯蔵量算定データベース'!$C$7,IF(D123='99_炭素貯蔵量算定データベース'!$B$8,'99_炭素貯蔵量算定データベース'!$C$8,"")))))),"")</f>
        <v/>
      </c>
      <c r="I123" s="149"/>
      <c r="J123" s="149"/>
      <c r="K123" s="207" t="str">
        <f>IFERROR(IF(D123='99_炭素貯蔵量算定データベース'!$B$3,VLOOKUP(I123,'99_炭素貯蔵量算定データベース'!$J$3:$L$85,3,FALSE),IF(D123='99_炭素貯蔵量算定データベース'!$B$4,'99_炭素貯蔵量算定データベース'!$C$4,IF(D123='99_炭素貯蔵量算定データベース'!$B$5,'99_炭素貯蔵量算定データベース'!$C$5,IF(D123='99_炭素貯蔵量算定データベース'!$B$6,'99_炭素貯蔵量算定データベース'!$C$6,IF(D123='99_炭素貯蔵量算定データベース'!$B$7,'99_炭素貯蔵量算定データベース'!$C$7,IF(D123='99_炭素貯蔵量算定データベース'!$B$8,'99_炭素貯蔵量算定データベース'!$C$8,"")))))),"")</f>
        <v/>
      </c>
      <c r="L123" s="58">
        <f t="shared" si="14"/>
        <v>0</v>
      </c>
      <c r="M123" s="59" t="str">
        <f>IFERROR(VLOOKUP(D123,'99_炭素貯蔵量算定データベース'!$B$3:$D$8,3,FALSE),"")</f>
        <v/>
      </c>
      <c r="N123" s="58" t="str">
        <f t="array" ref="N123">IF(IFERROR(SUM(IF(ISERROR(O123:P123),"",O123:P123)),"")=0,"",IFERROR(SUM(IF(ISERROR(O123:P123),"",O123:P123)),""))</f>
        <v/>
      </c>
      <c r="O123" s="58" t="str">
        <f t="shared" si="15"/>
        <v/>
      </c>
      <c r="P123" s="58" t="str">
        <f t="shared" si="16"/>
        <v/>
      </c>
    </row>
    <row r="124" spans="1:16" ht="27" customHeight="1">
      <c r="A124" s="401"/>
      <c r="B124" s="202"/>
      <c r="C124" s="203"/>
      <c r="D124" s="204"/>
      <c r="E124" s="205"/>
      <c r="F124" s="206"/>
      <c r="G124" s="149"/>
      <c r="H124" s="201" t="str">
        <f>IFERROR(IF(D124='99_炭素貯蔵量算定データベース'!$B$3,VLOOKUP(F124,'99_炭素貯蔵量算定データベース'!$F$3:$H$66,3,FALSE),IF(D124='99_炭素貯蔵量算定データベース'!$B$4,'99_炭素貯蔵量算定データベース'!$C$4,IF(D124='99_炭素貯蔵量算定データベース'!$B$5,'99_炭素貯蔵量算定データベース'!$C$5,IF(D124='99_炭素貯蔵量算定データベース'!$B$6,'99_炭素貯蔵量算定データベース'!$C$6,IF(D124='99_炭素貯蔵量算定データベース'!$B$7,'99_炭素貯蔵量算定データベース'!$C$7,IF(D124='99_炭素貯蔵量算定データベース'!$B$8,'99_炭素貯蔵量算定データベース'!$C$8,"")))))),"")</f>
        <v/>
      </c>
      <c r="I124" s="149"/>
      <c r="J124" s="149"/>
      <c r="K124" s="207" t="str">
        <f>IFERROR(IF(D124='99_炭素貯蔵量算定データベース'!$B$3,VLOOKUP(I124,'99_炭素貯蔵量算定データベース'!$J$3:$L$85,3,FALSE),IF(D124='99_炭素貯蔵量算定データベース'!$B$4,'99_炭素貯蔵量算定データベース'!$C$4,IF(D124='99_炭素貯蔵量算定データベース'!$B$5,'99_炭素貯蔵量算定データベース'!$C$5,IF(D124='99_炭素貯蔵量算定データベース'!$B$6,'99_炭素貯蔵量算定データベース'!$C$6,IF(D124='99_炭素貯蔵量算定データベース'!$B$7,'99_炭素貯蔵量算定データベース'!$C$7,IF(D124='99_炭素貯蔵量算定データベース'!$B$8,'99_炭素貯蔵量算定データベース'!$C$8,"")))))),"")</f>
        <v/>
      </c>
      <c r="L124" s="58">
        <f t="shared" si="14"/>
        <v>0</v>
      </c>
      <c r="M124" s="59" t="str">
        <f>IFERROR(VLOOKUP(D124,'99_炭素貯蔵量算定データベース'!$B$3:$D$8,3,FALSE),"")</f>
        <v/>
      </c>
      <c r="N124" s="58" t="str">
        <f t="array" ref="N124">IF(IFERROR(SUM(IF(ISERROR(O124:P124),"",O124:P124)),"")=0,"",IFERROR(SUM(IF(ISERROR(O124:P124),"",O124:P124)),""))</f>
        <v/>
      </c>
      <c r="O124" s="58" t="str">
        <f t="shared" si="15"/>
        <v/>
      </c>
      <c r="P124" s="58" t="str">
        <f t="shared" si="16"/>
        <v/>
      </c>
    </row>
    <row r="125" spans="1:16" ht="27" customHeight="1">
      <c r="A125" s="401"/>
      <c r="B125" s="202"/>
      <c r="C125" s="203"/>
      <c r="D125" s="204"/>
      <c r="E125" s="205"/>
      <c r="F125" s="206"/>
      <c r="G125" s="149"/>
      <c r="H125" s="201" t="str">
        <f>IFERROR(IF(D125='99_炭素貯蔵量算定データベース'!$B$3,VLOOKUP(F125,'99_炭素貯蔵量算定データベース'!$F$3:$H$66,3,FALSE),IF(D125='99_炭素貯蔵量算定データベース'!$B$4,'99_炭素貯蔵量算定データベース'!$C$4,IF(D125='99_炭素貯蔵量算定データベース'!$B$5,'99_炭素貯蔵量算定データベース'!$C$5,IF(D125='99_炭素貯蔵量算定データベース'!$B$6,'99_炭素貯蔵量算定データベース'!$C$6,IF(D125='99_炭素貯蔵量算定データベース'!$B$7,'99_炭素貯蔵量算定データベース'!$C$7,IF(D125='99_炭素貯蔵量算定データベース'!$B$8,'99_炭素貯蔵量算定データベース'!$C$8,"")))))),"")</f>
        <v/>
      </c>
      <c r="I125" s="149"/>
      <c r="J125" s="149"/>
      <c r="K125" s="207" t="str">
        <f>IFERROR(IF(D125='99_炭素貯蔵量算定データベース'!$B$3,VLOOKUP(I125,'99_炭素貯蔵量算定データベース'!$J$3:$L$85,3,FALSE),IF(D125='99_炭素貯蔵量算定データベース'!$B$4,'99_炭素貯蔵量算定データベース'!$C$4,IF(D125='99_炭素貯蔵量算定データベース'!$B$5,'99_炭素貯蔵量算定データベース'!$C$5,IF(D125='99_炭素貯蔵量算定データベース'!$B$6,'99_炭素貯蔵量算定データベース'!$C$6,IF(D125='99_炭素貯蔵量算定データベース'!$B$7,'99_炭素貯蔵量算定データベース'!$C$7,IF(D125='99_炭素貯蔵量算定データベース'!$B$8,'99_炭素貯蔵量算定データベース'!$C$8,"")))))),"")</f>
        <v/>
      </c>
      <c r="L125" s="58">
        <f t="shared" si="14"/>
        <v>0</v>
      </c>
      <c r="M125" s="59" t="str">
        <f>IFERROR(VLOOKUP(D125,'99_炭素貯蔵量算定データベース'!$B$3:$D$8,3,FALSE),"")</f>
        <v/>
      </c>
      <c r="N125" s="58" t="str">
        <f t="array" ref="N125">IF(IFERROR(SUM(IF(ISERROR(O125:P125),"",O125:P125)),"")=0,"",IFERROR(SUM(IF(ISERROR(O125:P125),"",O125:P125)),""))</f>
        <v/>
      </c>
      <c r="O125" s="58" t="str">
        <f t="shared" si="15"/>
        <v/>
      </c>
      <c r="P125" s="58" t="str">
        <f t="shared" si="16"/>
        <v/>
      </c>
    </row>
    <row r="126" spans="1:16" ht="27" customHeight="1">
      <c r="A126" s="401"/>
      <c r="B126" s="202"/>
      <c r="C126" s="203"/>
      <c r="D126" s="204"/>
      <c r="E126" s="205"/>
      <c r="F126" s="206"/>
      <c r="G126" s="149"/>
      <c r="H126" s="201" t="str">
        <f>IFERROR(IF(D126='99_炭素貯蔵量算定データベース'!$B$3,VLOOKUP(F126,'99_炭素貯蔵量算定データベース'!$F$3:$H$66,3,FALSE),IF(D126='99_炭素貯蔵量算定データベース'!$B$4,'99_炭素貯蔵量算定データベース'!$C$4,IF(D126='99_炭素貯蔵量算定データベース'!$B$5,'99_炭素貯蔵量算定データベース'!$C$5,IF(D126='99_炭素貯蔵量算定データベース'!$B$6,'99_炭素貯蔵量算定データベース'!$C$6,IF(D126='99_炭素貯蔵量算定データベース'!$B$7,'99_炭素貯蔵量算定データベース'!$C$7,IF(D126='99_炭素貯蔵量算定データベース'!$B$8,'99_炭素貯蔵量算定データベース'!$C$8,"")))))),"")</f>
        <v/>
      </c>
      <c r="I126" s="149"/>
      <c r="J126" s="149"/>
      <c r="K126" s="207" t="str">
        <f>IFERROR(IF(D126='99_炭素貯蔵量算定データベース'!$B$3,VLOOKUP(I126,'99_炭素貯蔵量算定データベース'!$J$3:$L$85,3,FALSE),IF(D126='99_炭素貯蔵量算定データベース'!$B$4,'99_炭素貯蔵量算定データベース'!$C$4,IF(D126='99_炭素貯蔵量算定データベース'!$B$5,'99_炭素貯蔵量算定データベース'!$C$5,IF(D126='99_炭素貯蔵量算定データベース'!$B$6,'99_炭素貯蔵量算定データベース'!$C$6,IF(D126='99_炭素貯蔵量算定データベース'!$B$7,'99_炭素貯蔵量算定データベース'!$C$7,IF(D126='99_炭素貯蔵量算定データベース'!$B$8,'99_炭素貯蔵量算定データベース'!$C$8,"")))))),"")</f>
        <v/>
      </c>
      <c r="L126" s="58">
        <f t="shared" si="14"/>
        <v>0</v>
      </c>
      <c r="M126" s="59" t="str">
        <f>IFERROR(VLOOKUP(D126,'99_炭素貯蔵量算定データベース'!$B$3:$D$8,3,FALSE),"")</f>
        <v/>
      </c>
      <c r="N126" s="58" t="str">
        <f t="array" ref="N126">IF(IFERROR(SUM(IF(ISERROR(O126:P126),"",O126:P126)),"")=0,"",IFERROR(SUM(IF(ISERROR(O126:P126),"",O126:P126)),""))</f>
        <v/>
      </c>
      <c r="O126" s="58" t="str">
        <f t="shared" si="15"/>
        <v/>
      </c>
      <c r="P126" s="58" t="str">
        <f t="shared" si="16"/>
        <v/>
      </c>
    </row>
    <row r="127" spans="1:16" ht="27" customHeight="1">
      <c r="A127" s="401"/>
      <c r="B127" s="202"/>
      <c r="C127" s="203"/>
      <c r="D127" s="204"/>
      <c r="E127" s="205"/>
      <c r="F127" s="206"/>
      <c r="G127" s="149"/>
      <c r="H127" s="201" t="str">
        <f>IFERROR(IF(D127='99_炭素貯蔵量算定データベース'!$B$3,VLOOKUP(F127,'99_炭素貯蔵量算定データベース'!$F$3:$H$66,3,FALSE),IF(D127='99_炭素貯蔵量算定データベース'!$B$4,'99_炭素貯蔵量算定データベース'!$C$4,IF(D127='99_炭素貯蔵量算定データベース'!$B$5,'99_炭素貯蔵量算定データベース'!$C$5,IF(D127='99_炭素貯蔵量算定データベース'!$B$6,'99_炭素貯蔵量算定データベース'!$C$6,IF(D127='99_炭素貯蔵量算定データベース'!$B$7,'99_炭素貯蔵量算定データベース'!$C$7,IF(D127='99_炭素貯蔵量算定データベース'!$B$8,'99_炭素貯蔵量算定データベース'!$C$8,"")))))),"")</f>
        <v/>
      </c>
      <c r="I127" s="149"/>
      <c r="J127" s="149"/>
      <c r="K127" s="207" t="str">
        <f>IFERROR(IF(D127='99_炭素貯蔵量算定データベース'!$B$3,VLOOKUP(I127,'99_炭素貯蔵量算定データベース'!$J$3:$L$85,3,FALSE),IF(D127='99_炭素貯蔵量算定データベース'!$B$4,'99_炭素貯蔵量算定データベース'!$C$4,IF(D127='99_炭素貯蔵量算定データベース'!$B$5,'99_炭素貯蔵量算定データベース'!$C$5,IF(D127='99_炭素貯蔵量算定データベース'!$B$6,'99_炭素貯蔵量算定データベース'!$C$6,IF(D127='99_炭素貯蔵量算定データベース'!$B$7,'99_炭素貯蔵量算定データベース'!$C$7,IF(D127='99_炭素貯蔵量算定データベース'!$B$8,'99_炭素貯蔵量算定データベース'!$C$8,"")))))),"")</f>
        <v/>
      </c>
      <c r="L127" s="58">
        <f t="shared" si="14"/>
        <v>0</v>
      </c>
      <c r="M127" s="59" t="str">
        <f>IFERROR(VLOOKUP(D127,'99_炭素貯蔵量算定データベース'!$B$3:$D$8,3,FALSE),"")</f>
        <v/>
      </c>
      <c r="N127" s="58" t="str">
        <f t="array" ref="N127">IF(IFERROR(SUM(IF(ISERROR(O127:P127),"",O127:P127)),"")=0,"",IFERROR(SUM(IF(ISERROR(O127:P127),"",O127:P127)),""))</f>
        <v/>
      </c>
      <c r="O127" s="58" t="str">
        <f t="shared" si="15"/>
        <v/>
      </c>
      <c r="P127" s="58" t="str">
        <f t="shared" si="16"/>
        <v/>
      </c>
    </row>
    <row r="128" spans="1:16" ht="27" customHeight="1">
      <c r="A128" s="401"/>
      <c r="B128" s="202"/>
      <c r="C128" s="203"/>
      <c r="D128" s="204"/>
      <c r="E128" s="205"/>
      <c r="F128" s="206"/>
      <c r="G128" s="149"/>
      <c r="H128" s="201" t="str">
        <f>IFERROR(IF(D128='99_炭素貯蔵量算定データベース'!$B$3,VLOOKUP(F128,'99_炭素貯蔵量算定データベース'!$F$3:$H$66,3,FALSE),IF(D128='99_炭素貯蔵量算定データベース'!$B$4,'99_炭素貯蔵量算定データベース'!$C$4,IF(D128='99_炭素貯蔵量算定データベース'!$B$5,'99_炭素貯蔵量算定データベース'!$C$5,IF(D128='99_炭素貯蔵量算定データベース'!$B$6,'99_炭素貯蔵量算定データベース'!$C$6,IF(D128='99_炭素貯蔵量算定データベース'!$B$7,'99_炭素貯蔵量算定データベース'!$C$7,IF(D128='99_炭素貯蔵量算定データベース'!$B$8,'99_炭素貯蔵量算定データベース'!$C$8,"")))))),"")</f>
        <v/>
      </c>
      <c r="I128" s="149"/>
      <c r="J128" s="149"/>
      <c r="K128" s="207" t="str">
        <f>IFERROR(IF(D128='99_炭素貯蔵量算定データベース'!$B$3,VLOOKUP(I128,'99_炭素貯蔵量算定データベース'!$J$3:$L$85,3,FALSE),IF(D128='99_炭素貯蔵量算定データベース'!$B$4,'99_炭素貯蔵量算定データベース'!$C$4,IF(D128='99_炭素貯蔵量算定データベース'!$B$5,'99_炭素貯蔵量算定データベース'!$C$5,IF(D128='99_炭素貯蔵量算定データベース'!$B$6,'99_炭素貯蔵量算定データベース'!$C$6,IF(D128='99_炭素貯蔵量算定データベース'!$B$7,'99_炭素貯蔵量算定データベース'!$C$7,IF(D128='99_炭素貯蔵量算定データベース'!$B$8,'99_炭素貯蔵量算定データベース'!$C$8,"")))))),"")</f>
        <v/>
      </c>
      <c r="L128" s="58">
        <f t="shared" si="14"/>
        <v>0</v>
      </c>
      <c r="M128" s="59" t="str">
        <f>IFERROR(VLOOKUP(D128,'99_炭素貯蔵量算定データベース'!$B$3:$D$8,3,FALSE),"")</f>
        <v/>
      </c>
      <c r="N128" s="58" t="str">
        <f t="array" ref="N128">IF(IFERROR(SUM(IF(ISERROR(O128:P128),"",O128:P128)),"")=0,"",IFERROR(SUM(IF(ISERROR(O128:P128),"",O128:P128)),""))</f>
        <v/>
      </c>
      <c r="O128" s="58" t="str">
        <f t="shared" si="15"/>
        <v/>
      </c>
      <c r="P128" s="58" t="str">
        <f t="shared" si="16"/>
        <v/>
      </c>
    </row>
    <row r="129" spans="1:16" ht="27" customHeight="1">
      <c r="A129" s="401"/>
      <c r="B129" s="202"/>
      <c r="C129" s="203"/>
      <c r="D129" s="204"/>
      <c r="E129" s="205"/>
      <c r="F129" s="206"/>
      <c r="G129" s="149"/>
      <c r="H129" s="201" t="str">
        <f>IFERROR(IF(D129='99_炭素貯蔵量算定データベース'!$B$3,VLOOKUP(F129,'99_炭素貯蔵量算定データベース'!$F$3:$H$66,3,FALSE),IF(D129='99_炭素貯蔵量算定データベース'!$B$4,'99_炭素貯蔵量算定データベース'!$C$4,IF(D129='99_炭素貯蔵量算定データベース'!$B$5,'99_炭素貯蔵量算定データベース'!$C$5,IF(D129='99_炭素貯蔵量算定データベース'!$B$6,'99_炭素貯蔵量算定データベース'!$C$6,IF(D129='99_炭素貯蔵量算定データベース'!$B$7,'99_炭素貯蔵量算定データベース'!$C$7,IF(D129='99_炭素貯蔵量算定データベース'!$B$8,'99_炭素貯蔵量算定データベース'!$C$8,"")))))),"")</f>
        <v/>
      </c>
      <c r="I129" s="149"/>
      <c r="J129" s="149"/>
      <c r="K129" s="207" t="str">
        <f>IFERROR(IF(D129='99_炭素貯蔵量算定データベース'!$B$3,VLOOKUP(I129,'99_炭素貯蔵量算定データベース'!$J$3:$L$85,3,FALSE),IF(D129='99_炭素貯蔵量算定データベース'!$B$4,'99_炭素貯蔵量算定データベース'!$C$4,IF(D129='99_炭素貯蔵量算定データベース'!$B$5,'99_炭素貯蔵量算定データベース'!$C$5,IF(D129='99_炭素貯蔵量算定データベース'!$B$6,'99_炭素貯蔵量算定データベース'!$C$6,IF(D129='99_炭素貯蔵量算定データベース'!$B$7,'99_炭素貯蔵量算定データベース'!$C$7,IF(D129='99_炭素貯蔵量算定データベース'!$B$8,'99_炭素貯蔵量算定データベース'!$C$8,"")))))),"")</f>
        <v/>
      </c>
      <c r="L129" s="58">
        <f t="shared" si="14"/>
        <v>0</v>
      </c>
      <c r="M129" s="59" t="str">
        <f>IFERROR(VLOOKUP(D129,'99_炭素貯蔵量算定データベース'!$B$3:$D$8,3,FALSE),"")</f>
        <v/>
      </c>
      <c r="N129" s="58" t="str">
        <f t="array" ref="N129">IF(IFERROR(SUM(IF(ISERROR(O129:P129),"",O129:P129)),"")=0,"",IFERROR(SUM(IF(ISERROR(O129:P129),"",O129:P129)),""))</f>
        <v/>
      </c>
      <c r="O129" s="58" t="str">
        <f t="shared" si="15"/>
        <v/>
      </c>
      <c r="P129" s="58" t="str">
        <f t="shared" si="16"/>
        <v/>
      </c>
    </row>
    <row r="130" spans="1:16" ht="27" customHeight="1">
      <c r="A130" s="401"/>
      <c r="B130" s="202"/>
      <c r="C130" s="203"/>
      <c r="D130" s="204"/>
      <c r="E130" s="205"/>
      <c r="F130" s="206"/>
      <c r="G130" s="149"/>
      <c r="H130" s="201" t="str">
        <f>IFERROR(IF(D130='99_炭素貯蔵量算定データベース'!$B$3,VLOOKUP(F130,'99_炭素貯蔵量算定データベース'!$F$3:$H$66,3,FALSE),IF(D130='99_炭素貯蔵量算定データベース'!$B$4,'99_炭素貯蔵量算定データベース'!$C$4,IF(D130='99_炭素貯蔵量算定データベース'!$B$5,'99_炭素貯蔵量算定データベース'!$C$5,IF(D130='99_炭素貯蔵量算定データベース'!$B$6,'99_炭素貯蔵量算定データベース'!$C$6,IF(D130='99_炭素貯蔵量算定データベース'!$B$7,'99_炭素貯蔵量算定データベース'!$C$7,IF(D130='99_炭素貯蔵量算定データベース'!$B$8,'99_炭素貯蔵量算定データベース'!$C$8,"")))))),"")</f>
        <v/>
      </c>
      <c r="I130" s="149"/>
      <c r="J130" s="149"/>
      <c r="K130" s="207" t="str">
        <f>IFERROR(IF(D130='99_炭素貯蔵量算定データベース'!$B$3,VLOOKUP(I130,'99_炭素貯蔵量算定データベース'!$J$3:$L$85,3,FALSE),IF(D130='99_炭素貯蔵量算定データベース'!$B$4,'99_炭素貯蔵量算定データベース'!$C$4,IF(D130='99_炭素貯蔵量算定データベース'!$B$5,'99_炭素貯蔵量算定データベース'!$C$5,IF(D130='99_炭素貯蔵量算定データベース'!$B$6,'99_炭素貯蔵量算定データベース'!$C$6,IF(D130='99_炭素貯蔵量算定データベース'!$B$7,'99_炭素貯蔵量算定データベース'!$C$7,IF(D130='99_炭素貯蔵量算定データベース'!$B$8,'99_炭素貯蔵量算定データベース'!$C$8,"")))))),"")</f>
        <v/>
      </c>
      <c r="L130" s="58">
        <f t="shared" si="14"/>
        <v>0</v>
      </c>
      <c r="M130" s="59" t="str">
        <f>IFERROR(VLOOKUP(D130,'99_炭素貯蔵量算定データベース'!$B$3:$D$8,3,FALSE),"")</f>
        <v/>
      </c>
      <c r="N130" s="58" t="str">
        <f t="array" ref="N130">IF(IFERROR(SUM(IF(ISERROR(O130:P130),"",O130:P130)),"")=0,"",IFERROR(SUM(IF(ISERROR(O130:P130),"",O130:P130)),""))</f>
        <v/>
      </c>
      <c r="O130" s="58" t="str">
        <f t="shared" si="15"/>
        <v/>
      </c>
      <c r="P130" s="58" t="str">
        <f t="shared" si="16"/>
        <v/>
      </c>
    </row>
    <row r="131" spans="1:16" ht="27" customHeight="1">
      <c r="A131" s="401"/>
      <c r="B131" s="202"/>
      <c r="C131" s="203"/>
      <c r="D131" s="204"/>
      <c r="E131" s="205"/>
      <c r="F131" s="206"/>
      <c r="G131" s="149"/>
      <c r="H131" s="201" t="str">
        <f>IFERROR(IF(D131='99_炭素貯蔵量算定データベース'!$B$3,VLOOKUP(F131,'99_炭素貯蔵量算定データベース'!$F$3:$H$66,3,FALSE),IF(D131='99_炭素貯蔵量算定データベース'!$B$4,'99_炭素貯蔵量算定データベース'!$C$4,IF(D131='99_炭素貯蔵量算定データベース'!$B$5,'99_炭素貯蔵量算定データベース'!$C$5,IF(D131='99_炭素貯蔵量算定データベース'!$B$6,'99_炭素貯蔵量算定データベース'!$C$6,IF(D131='99_炭素貯蔵量算定データベース'!$B$7,'99_炭素貯蔵量算定データベース'!$C$7,IF(D131='99_炭素貯蔵量算定データベース'!$B$8,'99_炭素貯蔵量算定データベース'!$C$8,"")))))),"")</f>
        <v/>
      </c>
      <c r="I131" s="149"/>
      <c r="J131" s="149"/>
      <c r="K131" s="207" t="str">
        <f>IFERROR(IF(D131='99_炭素貯蔵量算定データベース'!$B$3,VLOOKUP(I131,'99_炭素貯蔵量算定データベース'!$J$3:$L$85,3,FALSE),IF(D131='99_炭素貯蔵量算定データベース'!$B$4,'99_炭素貯蔵量算定データベース'!$C$4,IF(D131='99_炭素貯蔵量算定データベース'!$B$5,'99_炭素貯蔵量算定データベース'!$C$5,IF(D131='99_炭素貯蔵量算定データベース'!$B$6,'99_炭素貯蔵量算定データベース'!$C$6,IF(D131='99_炭素貯蔵量算定データベース'!$B$7,'99_炭素貯蔵量算定データベース'!$C$7,IF(D131='99_炭素貯蔵量算定データベース'!$B$8,'99_炭素貯蔵量算定データベース'!$C$8,"")))))),"")</f>
        <v/>
      </c>
      <c r="L131" s="58">
        <f t="shared" si="14"/>
        <v>0</v>
      </c>
      <c r="M131" s="59" t="str">
        <f>IFERROR(VLOOKUP(D131,'99_炭素貯蔵量算定データベース'!$B$3:$D$8,3,FALSE),"")</f>
        <v/>
      </c>
      <c r="N131" s="58" t="str">
        <f t="array" ref="N131">IF(IFERROR(SUM(IF(ISERROR(O131:P131),"",O131:P131)),"")=0,"",IFERROR(SUM(IF(ISERROR(O131:P131),"",O131:P131)),""))</f>
        <v/>
      </c>
      <c r="O131" s="58" t="str">
        <f t="shared" si="15"/>
        <v/>
      </c>
      <c r="P131" s="58" t="str">
        <f t="shared" si="16"/>
        <v/>
      </c>
    </row>
    <row r="132" spans="1:16" ht="27" customHeight="1">
      <c r="A132" s="401"/>
      <c r="B132" s="202"/>
      <c r="C132" s="203"/>
      <c r="D132" s="204"/>
      <c r="E132" s="205"/>
      <c r="F132" s="206"/>
      <c r="G132" s="149"/>
      <c r="H132" s="201" t="str">
        <f>IFERROR(IF(D132='99_炭素貯蔵量算定データベース'!$B$3,VLOOKUP(F132,'99_炭素貯蔵量算定データベース'!$F$3:$H$66,3,FALSE),IF(D132='99_炭素貯蔵量算定データベース'!$B$4,'99_炭素貯蔵量算定データベース'!$C$4,IF(D132='99_炭素貯蔵量算定データベース'!$B$5,'99_炭素貯蔵量算定データベース'!$C$5,IF(D132='99_炭素貯蔵量算定データベース'!$B$6,'99_炭素貯蔵量算定データベース'!$C$6,IF(D132='99_炭素貯蔵量算定データベース'!$B$7,'99_炭素貯蔵量算定データベース'!$C$7,IF(D132='99_炭素貯蔵量算定データベース'!$B$8,'99_炭素貯蔵量算定データベース'!$C$8,"")))))),"")</f>
        <v/>
      </c>
      <c r="I132" s="149"/>
      <c r="J132" s="149"/>
      <c r="K132" s="207" t="str">
        <f>IFERROR(IF(D132='99_炭素貯蔵量算定データベース'!$B$3,VLOOKUP(I132,'99_炭素貯蔵量算定データベース'!$J$3:$L$85,3,FALSE),IF(D132='99_炭素貯蔵量算定データベース'!$B$4,'99_炭素貯蔵量算定データベース'!$C$4,IF(D132='99_炭素貯蔵量算定データベース'!$B$5,'99_炭素貯蔵量算定データベース'!$C$5,IF(D132='99_炭素貯蔵量算定データベース'!$B$6,'99_炭素貯蔵量算定データベース'!$C$6,IF(D132='99_炭素貯蔵量算定データベース'!$B$7,'99_炭素貯蔵量算定データベース'!$C$7,IF(D132='99_炭素貯蔵量算定データベース'!$B$8,'99_炭素貯蔵量算定データベース'!$C$8,"")))))),"")</f>
        <v/>
      </c>
      <c r="L132" s="58">
        <f t="shared" si="14"/>
        <v>0</v>
      </c>
      <c r="M132" s="59" t="str">
        <f>IFERROR(VLOOKUP(D132,'99_炭素貯蔵量算定データベース'!$B$3:$D$8,3,FALSE),"")</f>
        <v/>
      </c>
      <c r="N132" s="58" t="str">
        <f t="array" ref="N132">IF(IFERROR(SUM(IF(ISERROR(O132:P132),"",O132:P132)),"")=0,"",IFERROR(SUM(IF(ISERROR(O132:P132),"",O132:P132)),""))</f>
        <v/>
      </c>
      <c r="O132" s="58" t="str">
        <f t="shared" si="15"/>
        <v/>
      </c>
      <c r="P132" s="58" t="str">
        <f t="shared" si="16"/>
        <v/>
      </c>
    </row>
    <row r="133" spans="1:16" ht="27" customHeight="1">
      <c r="A133" s="401"/>
      <c r="B133" s="202"/>
      <c r="C133" s="203"/>
      <c r="D133" s="204"/>
      <c r="E133" s="205"/>
      <c r="F133" s="206"/>
      <c r="G133" s="149"/>
      <c r="H133" s="201" t="str">
        <f>IFERROR(IF(D133='99_炭素貯蔵量算定データベース'!$B$3,VLOOKUP(F133,'99_炭素貯蔵量算定データベース'!$F$3:$H$66,3,FALSE),IF(D133='99_炭素貯蔵量算定データベース'!$B$4,'99_炭素貯蔵量算定データベース'!$C$4,IF(D133='99_炭素貯蔵量算定データベース'!$B$5,'99_炭素貯蔵量算定データベース'!$C$5,IF(D133='99_炭素貯蔵量算定データベース'!$B$6,'99_炭素貯蔵量算定データベース'!$C$6,IF(D133='99_炭素貯蔵量算定データベース'!$B$7,'99_炭素貯蔵量算定データベース'!$C$7,IF(D133='99_炭素貯蔵量算定データベース'!$B$8,'99_炭素貯蔵量算定データベース'!$C$8,"")))))),"")</f>
        <v/>
      </c>
      <c r="I133" s="149"/>
      <c r="J133" s="149"/>
      <c r="K133" s="207" t="str">
        <f>IFERROR(IF(D133='99_炭素貯蔵量算定データベース'!$B$3,VLOOKUP(I133,'99_炭素貯蔵量算定データベース'!$J$3:$L$85,3,FALSE),IF(D133='99_炭素貯蔵量算定データベース'!$B$4,'99_炭素貯蔵量算定データベース'!$C$4,IF(D133='99_炭素貯蔵量算定データベース'!$B$5,'99_炭素貯蔵量算定データベース'!$C$5,IF(D133='99_炭素貯蔵量算定データベース'!$B$6,'99_炭素貯蔵量算定データベース'!$C$6,IF(D133='99_炭素貯蔵量算定データベース'!$B$7,'99_炭素貯蔵量算定データベース'!$C$7,IF(D133='99_炭素貯蔵量算定データベース'!$B$8,'99_炭素貯蔵量算定データベース'!$C$8,"")))))),"")</f>
        <v/>
      </c>
      <c r="L133" s="58">
        <f t="shared" si="14"/>
        <v>0</v>
      </c>
      <c r="M133" s="59" t="str">
        <f>IFERROR(VLOOKUP(D133,'99_炭素貯蔵量算定データベース'!$B$3:$D$8,3,FALSE),"")</f>
        <v/>
      </c>
      <c r="N133" s="58" t="str">
        <f t="array" ref="N133">IF(IFERROR(SUM(IF(ISERROR(O133:P133),"",O133:P133)),"")=0,"",IFERROR(SUM(IF(ISERROR(O133:P133),"",O133:P133)),""))</f>
        <v/>
      </c>
      <c r="O133" s="58" t="str">
        <f t="shared" si="15"/>
        <v/>
      </c>
      <c r="P133" s="58" t="str">
        <f t="shared" si="16"/>
        <v/>
      </c>
    </row>
    <row r="134" spans="1:16" ht="27" customHeight="1">
      <c r="A134" s="401"/>
      <c r="B134" s="202"/>
      <c r="C134" s="203"/>
      <c r="D134" s="204"/>
      <c r="E134" s="205"/>
      <c r="F134" s="206"/>
      <c r="G134" s="149"/>
      <c r="H134" s="201" t="str">
        <f>IFERROR(IF(D134='99_炭素貯蔵量算定データベース'!$B$3,VLOOKUP(F134,'99_炭素貯蔵量算定データベース'!$F$3:$H$66,3,FALSE),IF(D134='99_炭素貯蔵量算定データベース'!$B$4,'99_炭素貯蔵量算定データベース'!$C$4,IF(D134='99_炭素貯蔵量算定データベース'!$B$5,'99_炭素貯蔵量算定データベース'!$C$5,IF(D134='99_炭素貯蔵量算定データベース'!$B$6,'99_炭素貯蔵量算定データベース'!$C$6,IF(D134='99_炭素貯蔵量算定データベース'!$B$7,'99_炭素貯蔵量算定データベース'!$C$7,IF(D134='99_炭素貯蔵量算定データベース'!$B$8,'99_炭素貯蔵量算定データベース'!$C$8,"")))))),"")</f>
        <v/>
      </c>
      <c r="I134" s="149"/>
      <c r="J134" s="149"/>
      <c r="K134" s="207" t="str">
        <f>IFERROR(IF(D134='99_炭素貯蔵量算定データベース'!$B$3,VLOOKUP(I134,'99_炭素貯蔵量算定データベース'!$J$3:$L$85,3,FALSE),IF(D134='99_炭素貯蔵量算定データベース'!$B$4,'99_炭素貯蔵量算定データベース'!$C$4,IF(D134='99_炭素貯蔵量算定データベース'!$B$5,'99_炭素貯蔵量算定データベース'!$C$5,IF(D134='99_炭素貯蔵量算定データベース'!$B$6,'99_炭素貯蔵量算定データベース'!$C$6,IF(D134='99_炭素貯蔵量算定データベース'!$B$7,'99_炭素貯蔵量算定データベース'!$C$7,IF(D134='99_炭素貯蔵量算定データベース'!$B$8,'99_炭素貯蔵量算定データベース'!$C$8,"")))))),"")</f>
        <v/>
      </c>
      <c r="L134" s="58">
        <f t="shared" si="14"/>
        <v>0</v>
      </c>
      <c r="M134" s="59" t="str">
        <f>IFERROR(VLOOKUP(D134,'99_炭素貯蔵量算定データベース'!$B$3:$D$8,3,FALSE),"")</f>
        <v/>
      </c>
      <c r="N134" s="58" t="str">
        <f t="array" ref="N134">IF(IFERROR(SUM(IF(ISERROR(O134:P134),"",O134:P134)),"")=0,"",IFERROR(SUM(IF(ISERROR(O134:P134),"",O134:P134)),""))</f>
        <v/>
      </c>
      <c r="O134" s="58" t="str">
        <f t="shared" si="15"/>
        <v/>
      </c>
      <c r="P134" s="58" t="str">
        <f t="shared" si="16"/>
        <v/>
      </c>
    </row>
    <row r="135" spans="1:16" ht="27" customHeight="1">
      <c r="A135" s="401"/>
      <c r="B135" s="202"/>
      <c r="C135" s="203"/>
      <c r="D135" s="204"/>
      <c r="E135" s="205"/>
      <c r="F135" s="206"/>
      <c r="G135" s="149"/>
      <c r="H135" s="201" t="str">
        <f>IFERROR(IF(D135='99_炭素貯蔵量算定データベース'!$B$3,VLOOKUP(F135,'99_炭素貯蔵量算定データベース'!$F$3:$H$66,3,FALSE),IF(D135='99_炭素貯蔵量算定データベース'!$B$4,'99_炭素貯蔵量算定データベース'!$C$4,IF(D135='99_炭素貯蔵量算定データベース'!$B$5,'99_炭素貯蔵量算定データベース'!$C$5,IF(D135='99_炭素貯蔵量算定データベース'!$B$6,'99_炭素貯蔵量算定データベース'!$C$6,IF(D135='99_炭素貯蔵量算定データベース'!$B$7,'99_炭素貯蔵量算定データベース'!$C$7,IF(D135='99_炭素貯蔵量算定データベース'!$B$8,'99_炭素貯蔵量算定データベース'!$C$8,"")))))),"")</f>
        <v/>
      </c>
      <c r="I135" s="149"/>
      <c r="J135" s="149"/>
      <c r="K135" s="207" t="str">
        <f>IFERROR(IF(D135='99_炭素貯蔵量算定データベース'!$B$3,VLOOKUP(I135,'99_炭素貯蔵量算定データベース'!$J$3:$L$85,3,FALSE),IF(D135='99_炭素貯蔵量算定データベース'!$B$4,'99_炭素貯蔵量算定データベース'!$C$4,IF(D135='99_炭素貯蔵量算定データベース'!$B$5,'99_炭素貯蔵量算定データベース'!$C$5,IF(D135='99_炭素貯蔵量算定データベース'!$B$6,'99_炭素貯蔵量算定データベース'!$C$6,IF(D135='99_炭素貯蔵量算定データベース'!$B$7,'99_炭素貯蔵量算定データベース'!$C$7,IF(D135='99_炭素貯蔵量算定データベース'!$B$8,'99_炭素貯蔵量算定データベース'!$C$8,"")))))),"")</f>
        <v/>
      </c>
      <c r="L135" s="58">
        <f t="shared" si="14"/>
        <v>0</v>
      </c>
      <c r="M135" s="59" t="str">
        <f>IFERROR(VLOOKUP(D135,'99_炭素貯蔵量算定データベース'!$B$3:$D$8,3,FALSE),"")</f>
        <v/>
      </c>
      <c r="N135" s="58" t="str">
        <f t="array" ref="N135">IF(IFERROR(SUM(IF(ISERROR(O135:P135),"",O135:P135)),"")=0,"",IFERROR(SUM(IF(ISERROR(O135:P135),"",O135:P135)),""))</f>
        <v/>
      </c>
      <c r="O135" s="58" t="str">
        <f t="shared" si="15"/>
        <v/>
      </c>
      <c r="P135" s="58" t="str">
        <f t="shared" si="16"/>
        <v/>
      </c>
    </row>
    <row r="136" spans="1:16" ht="27" customHeight="1">
      <c r="A136" s="401"/>
      <c r="B136" s="202"/>
      <c r="C136" s="203"/>
      <c r="D136" s="204"/>
      <c r="E136" s="205"/>
      <c r="F136" s="206"/>
      <c r="G136" s="149"/>
      <c r="H136" s="201" t="str">
        <f>IFERROR(IF(D136='99_炭素貯蔵量算定データベース'!$B$3,VLOOKUP(F136,'99_炭素貯蔵量算定データベース'!$F$3:$H$66,3,FALSE),IF(D136='99_炭素貯蔵量算定データベース'!$B$4,'99_炭素貯蔵量算定データベース'!$C$4,IF(D136='99_炭素貯蔵量算定データベース'!$B$5,'99_炭素貯蔵量算定データベース'!$C$5,IF(D136='99_炭素貯蔵量算定データベース'!$B$6,'99_炭素貯蔵量算定データベース'!$C$6,IF(D136='99_炭素貯蔵量算定データベース'!$B$7,'99_炭素貯蔵量算定データベース'!$C$7,IF(D136='99_炭素貯蔵量算定データベース'!$B$8,'99_炭素貯蔵量算定データベース'!$C$8,"")))))),"")</f>
        <v/>
      </c>
      <c r="I136" s="149"/>
      <c r="J136" s="149"/>
      <c r="K136" s="207" t="str">
        <f>IFERROR(IF(D136='99_炭素貯蔵量算定データベース'!$B$3,VLOOKUP(I136,'99_炭素貯蔵量算定データベース'!$J$3:$L$85,3,FALSE),IF(D136='99_炭素貯蔵量算定データベース'!$B$4,'99_炭素貯蔵量算定データベース'!$C$4,IF(D136='99_炭素貯蔵量算定データベース'!$B$5,'99_炭素貯蔵量算定データベース'!$C$5,IF(D136='99_炭素貯蔵量算定データベース'!$B$6,'99_炭素貯蔵量算定データベース'!$C$6,IF(D136='99_炭素貯蔵量算定データベース'!$B$7,'99_炭素貯蔵量算定データベース'!$C$7,IF(D136='99_炭素貯蔵量算定データベース'!$B$8,'99_炭素貯蔵量算定データベース'!$C$8,"")))))),"")</f>
        <v/>
      </c>
      <c r="L136" s="58">
        <f t="shared" si="14"/>
        <v>0</v>
      </c>
      <c r="M136" s="59" t="str">
        <f>IFERROR(VLOOKUP(D136,'99_炭素貯蔵量算定データベース'!$B$3:$D$8,3,FALSE),"")</f>
        <v/>
      </c>
      <c r="N136" s="58" t="str">
        <f t="array" ref="N136">IF(IFERROR(SUM(IF(ISERROR(O136:P136),"",O136:P136)),"")=0,"",IFERROR(SUM(IF(ISERROR(O136:P136),"",O136:P136)),""))</f>
        <v/>
      </c>
      <c r="O136" s="58" t="str">
        <f t="shared" si="15"/>
        <v/>
      </c>
      <c r="P136" s="58" t="str">
        <f t="shared" si="16"/>
        <v/>
      </c>
    </row>
    <row r="137" spans="1:16" ht="27" customHeight="1">
      <c r="A137" s="401"/>
      <c r="B137" s="202"/>
      <c r="C137" s="203"/>
      <c r="D137" s="204"/>
      <c r="E137" s="205"/>
      <c r="F137" s="206"/>
      <c r="G137" s="149"/>
      <c r="H137" s="201" t="str">
        <f>IFERROR(IF(D137='99_炭素貯蔵量算定データベース'!$B$3,VLOOKUP(F137,'99_炭素貯蔵量算定データベース'!$F$3:$H$66,3,FALSE),IF(D137='99_炭素貯蔵量算定データベース'!$B$4,'99_炭素貯蔵量算定データベース'!$C$4,IF(D137='99_炭素貯蔵量算定データベース'!$B$5,'99_炭素貯蔵量算定データベース'!$C$5,IF(D137='99_炭素貯蔵量算定データベース'!$B$6,'99_炭素貯蔵量算定データベース'!$C$6,IF(D137='99_炭素貯蔵量算定データベース'!$B$7,'99_炭素貯蔵量算定データベース'!$C$7,IF(D137='99_炭素貯蔵量算定データベース'!$B$8,'99_炭素貯蔵量算定データベース'!$C$8,"")))))),"")</f>
        <v/>
      </c>
      <c r="I137" s="149"/>
      <c r="J137" s="149"/>
      <c r="K137" s="207" t="str">
        <f>IFERROR(IF(D137='99_炭素貯蔵量算定データベース'!$B$3,VLOOKUP(I137,'99_炭素貯蔵量算定データベース'!$J$3:$L$85,3,FALSE),IF(D137='99_炭素貯蔵量算定データベース'!$B$4,'99_炭素貯蔵量算定データベース'!$C$4,IF(D137='99_炭素貯蔵量算定データベース'!$B$5,'99_炭素貯蔵量算定データベース'!$C$5,IF(D137='99_炭素貯蔵量算定データベース'!$B$6,'99_炭素貯蔵量算定データベース'!$C$6,IF(D137='99_炭素貯蔵量算定データベース'!$B$7,'99_炭素貯蔵量算定データベース'!$C$7,IF(D137='99_炭素貯蔵量算定データベース'!$B$8,'99_炭素貯蔵量算定データベース'!$C$8,"")))))),"")</f>
        <v/>
      </c>
      <c r="L137" s="58">
        <f t="shared" si="14"/>
        <v>0</v>
      </c>
      <c r="M137" s="59" t="str">
        <f>IFERROR(VLOOKUP(D137,'99_炭素貯蔵量算定データベース'!$B$3:$D$8,3,FALSE),"")</f>
        <v/>
      </c>
      <c r="N137" s="58" t="str">
        <f t="array" ref="N137">IF(IFERROR(SUM(IF(ISERROR(O137:P137),"",O137:P137)),"")=0,"",IFERROR(SUM(IF(ISERROR(O137:P137),"",O137:P137)),""))</f>
        <v/>
      </c>
      <c r="O137" s="58" t="str">
        <f t="shared" si="15"/>
        <v/>
      </c>
      <c r="P137" s="58" t="str">
        <f t="shared" si="16"/>
        <v/>
      </c>
    </row>
    <row r="138" spans="1:16" ht="27" customHeight="1">
      <c r="A138" s="401"/>
      <c r="B138" s="202"/>
      <c r="C138" s="203"/>
      <c r="D138" s="204"/>
      <c r="E138" s="205"/>
      <c r="F138" s="206"/>
      <c r="G138" s="149"/>
      <c r="H138" s="201" t="str">
        <f>IFERROR(IF(D138='99_炭素貯蔵量算定データベース'!$B$3,VLOOKUP(F138,'99_炭素貯蔵量算定データベース'!$F$3:$H$66,3,FALSE),IF(D138='99_炭素貯蔵量算定データベース'!$B$4,'99_炭素貯蔵量算定データベース'!$C$4,IF(D138='99_炭素貯蔵量算定データベース'!$B$5,'99_炭素貯蔵量算定データベース'!$C$5,IF(D138='99_炭素貯蔵量算定データベース'!$B$6,'99_炭素貯蔵量算定データベース'!$C$6,IF(D138='99_炭素貯蔵量算定データベース'!$B$7,'99_炭素貯蔵量算定データベース'!$C$7,IF(D138='99_炭素貯蔵量算定データベース'!$B$8,'99_炭素貯蔵量算定データベース'!$C$8,"")))))),"")</f>
        <v/>
      </c>
      <c r="I138" s="149"/>
      <c r="J138" s="149"/>
      <c r="K138" s="207" t="str">
        <f>IFERROR(IF(D138='99_炭素貯蔵量算定データベース'!$B$3,VLOOKUP(I138,'99_炭素貯蔵量算定データベース'!$J$3:$L$85,3,FALSE),IF(D138='99_炭素貯蔵量算定データベース'!$B$4,'99_炭素貯蔵量算定データベース'!$C$4,IF(D138='99_炭素貯蔵量算定データベース'!$B$5,'99_炭素貯蔵量算定データベース'!$C$5,IF(D138='99_炭素貯蔵量算定データベース'!$B$6,'99_炭素貯蔵量算定データベース'!$C$6,IF(D138='99_炭素貯蔵量算定データベース'!$B$7,'99_炭素貯蔵量算定データベース'!$C$7,IF(D138='99_炭素貯蔵量算定データベース'!$B$8,'99_炭素貯蔵量算定データベース'!$C$8,"")))))),"")</f>
        <v/>
      </c>
      <c r="L138" s="58">
        <f t="shared" si="14"/>
        <v>0</v>
      </c>
      <c r="M138" s="59" t="str">
        <f>IFERROR(VLOOKUP(D138,'99_炭素貯蔵量算定データベース'!$B$3:$D$8,3,FALSE),"")</f>
        <v/>
      </c>
      <c r="N138" s="58" t="str">
        <f t="array" ref="N138">IF(IFERROR(SUM(IF(ISERROR(O138:P138),"",O138:P138)),"")=0,"",IFERROR(SUM(IF(ISERROR(O138:P138),"",O138:P138)),""))</f>
        <v/>
      </c>
      <c r="O138" s="58" t="str">
        <f t="shared" si="15"/>
        <v/>
      </c>
      <c r="P138" s="58" t="str">
        <f t="shared" si="16"/>
        <v/>
      </c>
    </row>
    <row r="139" spans="1:16" ht="27" customHeight="1">
      <c r="A139" s="401"/>
      <c r="B139" s="202"/>
      <c r="C139" s="203"/>
      <c r="D139" s="204"/>
      <c r="E139" s="205"/>
      <c r="F139" s="206"/>
      <c r="G139" s="149"/>
      <c r="H139" s="201" t="str">
        <f>IFERROR(IF(D139='99_炭素貯蔵量算定データベース'!$B$3,VLOOKUP(F139,'99_炭素貯蔵量算定データベース'!$F$3:$H$66,3,FALSE),IF(D139='99_炭素貯蔵量算定データベース'!$B$4,'99_炭素貯蔵量算定データベース'!$C$4,IF(D139='99_炭素貯蔵量算定データベース'!$B$5,'99_炭素貯蔵量算定データベース'!$C$5,IF(D139='99_炭素貯蔵量算定データベース'!$B$6,'99_炭素貯蔵量算定データベース'!$C$6,IF(D139='99_炭素貯蔵量算定データベース'!$B$7,'99_炭素貯蔵量算定データベース'!$C$7,IF(D139='99_炭素貯蔵量算定データベース'!$B$8,'99_炭素貯蔵量算定データベース'!$C$8,"")))))),"")</f>
        <v/>
      </c>
      <c r="I139" s="149"/>
      <c r="J139" s="149"/>
      <c r="K139" s="207" t="str">
        <f>IFERROR(IF(D139='99_炭素貯蔵量算定データベース'!$B$3,VLOOKUP(I139,'99_炭素貯蔵量算定データベース'!$J$3:$L$85,3,FALSE),IF(D139='99_炭素貯蔵量算定データベース'!$B$4,'99_炭素貯蔵量算定データベース'!$C$4,IF(D139='99_炭素貯蔵量算定データベース'!$B$5,'99_炭素貯蔵量算定データベース'!$C$5,IF(D139='99_炭素貯蔵量算定データベース'!$B$6,'99_炭素貯蔵量算定データベース'!$C$6,IF(D139='99_炭素貯蔵量算定データベース'!$B$7,'99_炭素貯蔵量算定データベース'!$C$7,IF(D139='99_炭素貯蔵量算定データベース'!$B$8,'99_炭素貯蔵量算定データベース'!$C$8,"")))))),"")</f>
        <v/>
      </c>
      <c r="L139" s="58">
        <f t="shared" si="14"/>
        <v>0</v>
      </c>
      <c r="M139" s="59" t="str">
        <f>IFERROR(VLOOKUP(D139,'99_炭素貯蔵量算定データベース'!$B$3:$D$8,3,FALSE),"")</f>
        <v/>
      </c>
      <c r="N139" s="58" t="str">
        <f t="array" ref="N139">IF(IFERROR(SUM(IF(ISERROR(O139:P139),"",O139:P139)),"")=0,"",IFERROR(SUM(IF(ISERROR(O139:P139),"",O139:P139)),""))</f>
        <v/>
      </c>
      <c r="O139" s="58" t="str">
        <f t="shared" si="15"/>
        <v/>
      </c>
      <c r="P139" s="58" t="str">
        <f t="shared" si="16"/>
        <v/>
      </c>
    </row>
    <row r="140" spans="1:16" ht="27" customHeight="1">
      <c r="A140" s="401"/>
      <c r="B140" s="202"/>
      <c r="C140" s="203"/>
      <c r="D140" s="204"/>
      <c r="E140" s="205"/>
      <c r="F140" s="206"/>
      <c r="G140" s="149"/>
      <c r="H140" s="201" t="str">
        <f>IFERROR(IF(D140='99_炭素貯蔵量算定データベース'!$B$3,VLOOKUP(F140,'99_炭素貯蔵量算定データベース'!$F$3:$H$66,3,FALSE),IF(D140='99_炭素貯蔵量算定データベース'!$B$4,'99_炭素貯蔵量算定データベース'!$C$4,IF(D140='99_炭素貯蔵量算定データベース'!$B$5,'99_炭素貯蔵量算定データベース'!$C$5,IF(D140='99_炭素貯蔵量算定データベース'!$B$6,'99_炭素貯蔵量算定データベース'!$C$6,IF(D140='99_炭素貯蔵量算定データベース'!$B$7,'99_炭素貯蔵量算定データベース'!$C$7,IF(D140='99_炭素貯蔵量算定データベース'!$B$8,'99_炭素貯蔵量算定データベース'!$C$8,"")))))),"")</f>
        <v/>
      </c>
      <c r="I140" s="149"/>
      <c r="J140" s="149"/>
      <c r="K140" s="207" t="str">
        <f>IFERROR(IF(D140='99_炭素貯蔵量算定データベース'!$B$3,VLOOKUP(I140,'99_炭素貯蔵量算定データベース'!$J$3:$L$85,3,FALSE),IF(D140='99_炭素貯蔵量算定データベース'!$B$4,'99_炭素貯蔵量算定データベース'!$C$4,IF(D140='99_炭素貯蔵量算定データベース'!$B$5,'99_炭素貯蔵量算定データベース'!$C$5,IF(D140='99_炭素貯蔵量算定データベース'!$B$6,'99_炭素貯蔵量算定データベース'!$C$6,IF(D140='99_炭素貯蔵量算定データベース'!$B$7,'99_炭素貯蔵量算定データベース'!$C$7,IF(D140='99_炭素貯蔵量算定データベース'!$B$8,'99_炭素貯蔵量算定データベース'!$C$8,"")))))),"")</f>
        <v/>
      </c>
      <c r="L140" s="58">
        <f t="shared" si="14"/>
        <v>0</v>
      </c>
      <c r="M140" s="59" t="str">
        <f>IFERROR(VLOOKUP(D140,'99_炭素貯蔵量算定データベース'!$B$3:$D$8,3,FALSE),"")</f>
        <v/>
      </c>
      <c r="N140" s="58" t="str">
        <f t="array" ref="N140">IF(IFERROR(SUM(IF(ISERROR(O140:P140),"",O140:P140)),"")=0,"",IFERROR(SUM(IF(ISERROR(O140:P140),"",O140:P140)),""))</f>
        <v/>
      </c>
      <c r="O140" s="58" t="str">
        <f t="shared" si="15"/>
        <v/>
      </c>
      <c r="P140" s="58" t="str">
        <f t="shared" si="16"/>
        <v/>
      </c>
    </row>
    <row r="141" spans="1:16" ht="27" customHeight="1">
      <c r="A141" s="401"/>
      <c r="B141" s="202"/>
      <c r="C141" s="203"/>
      <c r="D141" s="204"/>
      <c r="E141" s="205"/>
      <c r="F141" s="206"/>
      <c r="G141" s="149"/>
      <c r="H141" s="201" t="str">
        <f>IFERROR(IF(D141='99_炭素貯蔵量算定データベース'!$B$3,VLOOKUP(F141,'99_炭素貯蔵量算定データベース'!$F$3:$H$66,3,FALSE),IF(D141='99_炭素貯蔵量算定データベース'!$B$4,'99_炭素貯蔵量算定データベース'!$C$4,IF(D141='99_炭素貯蔵量算定データベース'!$B$5,'99_炭素貯蔵量算定データベース'!$C$5,IF(D141='99_炭素貯蔵量算定データベース'!$B$6,'99_炭素貯蔵量算定データベース'!$C$6,IF(D141='99_炭素貯蔵量算定データベース'!$B$7,'99_炭素貯蔵量算定データベース'!$C$7,IF(D141='99_炭素貯蔵量算定データベース'!$B$8,'99_炭素貯蔵量算定データベース'!$C$8,"")))))),"")</f>
        <v/>
      </c>
      <c r="I141" s="149"/>
      <c r="J141" s="149"/>
      <c r="K141" s="207" t="str">
        <f>IFERROR(IF(D141='99_炭素貯蔵量算定データベース'!$B$3,VLOOKUP(I141,'99_炭素貯蔵量算定データベース'!$J$3:$L$85,3,FALSE),IF(D141='99_炭素貯蔵量算定データベース'!$B$4,'99_炭素貯蔵量算定データベース'!$C$4,IF(D141='99_炭素貯蔵量算定データベース'!$B$5,'99_炭素貯蔵量算定データベース'!$C$5,IF(D141='99_炭素貯蔵量算定データベース'!$B$6,'99_炭素貯蔵量算定データベース'!$C$6,IF(D141='99_炭素貯蔵量算定データベース'!$B$7,'99_炭素貯蔵量算定データベース'!$C$7,IF(D141='99_炭素貯蔵量算定データベース'!$B$8,'99_炭素貯蔵量算定データベース'!$C$8,"")))))),"")</f>
        <v/>
      </c>
      <c r="L141" s="58">
        <f t="shared" si="11"/>
        <v>0</v>
      </c>
      <c r="M141" s="59" t="str">
        <f>IFERROR(VLOOKUP(D141,'99_炭素貯蔵量算定データベース'!$B$3:$D$8,3,FALSE),"")</f>
        <v/>
      </c>
      <c r="N141" s="58" t="str">
        <f t="array" ref="N141">IF(IFERROR(SUM(IF(ISERROR(O141:P141),"",O141:P141)),"")=0,"",IFERROR(SUM(IF(ISERROR(O141:P141),"",O141:P141)),""))</f>
        <v/>
      </c>
      <c r="O141" s="58" t="str">
        <f t="shared" si="12"/>
        <v/>
      </c>
      <c r="P141" s="58" t="str">
        <f t="shared" si="13"/>
        <v/>
      </c>
    </row>
    <row r="142" spans="1:16" ht="27" customHeight="1">
      <c r="A142" s="402"/>
      <c r="B142" s="397" t="s">
        <v>331</v>
      </c>
      <c r="C142" s="296"/>
      <c r="D142" s="133"/>
      <c r="E142" s="98"/>
      <c r="F142" s="99"/>
      <c r="G142" s="58">
        <f>SUM(G106:G141)</f>
        <v>0</v>
      </c>
      <c r="H142" s="57"/>
      <c r="I142" s="58"/>
      <c r="J142" s="58">
        <f>SUM(J106:J141)</f>
        <v>0</v>
      </c>
      <c r="K142" s="57"/>
      <c r="L142" s="58">
        <f>SUM(L106:L141)</f>
        <v>0</v>
      </c>
      <c r="M142" s="59"/>
      <c r="N142" s="58">
        <f t="shared" ref="N142:P142" si="17">SUM(N106:N141)</f>
        <v>0</v>
      </c>
      <c r="O142" s="58">
        <f t="shared" si="17"/>
        <v>0</v>
      </c>
      <c r="P142" s="58">
        <f t="shared" si="17"/>
        <v>0</v>
      </c>
    </row>
    <row r="143" spans="1:16" ht="12" customHeight="1">
      <c r="A143" s="139"/>
      <c r="B143" s="134"/>
      <c r="C143" s="134"/>
      <c r="D143" s="133"/>
      <c r="E143" s="135"/>
      <c r="F143" s="133"/>
      <c r="G143" s="124"/>
      <c r="H143" s="123"/>
      <c r="I143" s="124"/>
      <c r="J143" s="124"/>
      <c r="K143" s="123"/>
      <c r="L143" s="124"/>
      <c r="M143" s="125"/>
      <c r="N143" s="124"/>
      <c r="O143" s="124"/>
      <c r="P143" s="124"/>
    </row>
    <row r="144" spans="1:16" ht="27" customHeight="1">
      <c r="A144" s="403" t="s">
        <v>334</v>
      </c>
      <c r="B144" s="393">
        <v>101</v>
      </c>
      <c r="C144" s="394"/>
      <c r="D144" s="143"/>
      <c r="E144" s="194"/>
      <c r="F144" s="136"/>
      <c r="G144" s="137"/>
      <c r="H144" s="201"/>
      <c r="I144" s="146"/>
      <c r="J144" s="146"/>
      <c r="K144" s="207" t="str">
        <f>IFERROR(IF(D144='99_炭素貯蔵量算定データベース'!$B$3,VLOOKUP(I144,'99_炭素貯蔵量算定データベース'!$J$3:$L$85,3,FALSE),IF(D144='99_炭素貯蔵量算定データベース'!$B$4,'99_炭素貯蔵量算定データベース'!$C$4,IF(D144='99_炭素貯蔵量算定データベース'!$B$5,'99_炭素貯蔵量算定データベース'!$C$5,IF(D144='99_炭素貯蔵量算定データベース'!$B$6,'99_炭素貯蔵量算定データベース'!$C$6,IF(D144='99_炭素貯蔵量算定データベース'!$B$7,'99_炭素貯蔵量算定データベース'!$C$7,IF(D144='99_炭素貯蔵量算定データベース'!$B$8,'99_炭素貯蔵量算定データベース'!$C$8,"")))))),"")</f>
        <v/>
      </c>
      <c r="L144" s="58">
        <f t="shared" ref="L144:L178" si="18">IF(G144+J144=0,0,G144+J144)</f>
        <v>0</v>
      </c>
      <c r="M144" s="59" t="str">
        <f>IFERROR(VLOOKUP(D144,'99_炭素貯蔵量算定データベース'!$B$3:$D$8,3,FALSE),"")</f>
        <v/>
      </c>
      <c r="N144" s="58" t="str">
        <f t="array" ref="N144">IF(IFERROR(SUM(IF(ISERROR(O144:P144),"",O144:P144)),"")=0,"",IFERROR(SUM(IF(ISERROR(O144:P144),"",O144:P144)),""))</f>
        <v/>
      </c>
      <c r="O144" s="58" t="str">
        <f t="shared" ref="O144:O178" si="19">IF(IFERROR(ROUND(G144*H144*M144*44/12,1),"")=0,"",IFERROR(ROUND(G144*H144*M144*44/12,1),""))</f>
        <v/>
      </c>
      <c r="P144" s="58" t="str">
        <f t="shared" ref="P144:P178" si="20">IF(IFERROR(ROUND(J144*K144*M144*44/12,1),"")=0,"",IFERROR(ROUND(J144*K144*M144*44/12,1),""))</f>
        <v/>
      </c>
    </row>
    <row r="145" spans="1:16" ht="27" customHeight="1">
      <c r="A145" s="401"/>
      <c r="B145" s="393">
        <f>B144+1</f>
        <v>102</v>
      </c>
      <c r="C145" s="394"/>
      <c r="D145" s="143"/>
      <c r="E145" s="194"/>
      <c r="F145" s="136"/>
      <c r="G145" s="137"/>
      <c r="H145" s="201"/>
      <c r="I145" s="146"/>
      <c r="J145" s="146"/>
      <c r="K145" s="207" t="str">
        <f>IFERROR(IF(D145='99_炭素貯蔵量算定データベース'!$B$3,VLOOKUP(I145,'99_炭素貯蔵量算定データベース'!$J$3:$L$85,3,FALSE),IF(D145='99_炭素貯蔵量算定データベース'!$B$4,'99_炭素貯蔵量算定データベース'!$C$4,IF(D145='99_炭素貯蔵量算定データベース'!$B$5,'99_炭素貯蔵量算定データベース'!$C$5,IF(D145='99_炭素貯蔵量算定データベース'!$B$6,'99_炭素貯蔵量算定データベース'!$C$6,IF(D145='99_炭素貯蔵量算定データベース'!$B$7,'99_炭素貯蔵量算定データベース'!$C$7,IF(D145='99_炭素貯蔵量算定データベース'!$B$8,'99_炭素貯蔵量算定データベース'!$C$8,"")))))),"")</f>
        <v/>
      </c>
      <c r="L145" s="58">
        <f t="shared" si="18"/>
        <v>0</v>
      </c>
      <c r="M145" s="59" t="str">
        <f>IFERROR(VLOOKUP(D145,'99_炭素貯蔵量算定データベース'!$B$3:$D$8,3,FALSE),"")</f>
        <v/>
      </c>
      <c r="N145" s="58" t="str">
        <f t="array" ref="N145">IF(IFERROR(SUM(IF(ISERROR(O145:P145),"",O145:P145)),"")=0,"",IFERROR(SUM(IF(ISERROR(O145:P145),"",O145:P145)),""))</f>
        <v/>
      </c>
      <c r="O145" s="58" t="str">
        <f t="shared" si="19"/>
        <v/>
      </c>
      <c r="P145" s="58" t="str">
        <f t="shared" si="20"/>
        <v/>
      </c>
    </row>
    <row r="146" spans="1:16" ht="27" customHeight="1">
      <c r="A146" s="401"/>
      <c r="B146" s="393">
        <f t="shared" ref="B146:B178" si="21">B145+1</f>
        <v>103</v>
      </c>
      <c r="C146" s="394"/>
      <c r="D146" s="143"/>
      <c r="E146" s="194"/>
      <c r="F146" s="136"/>
      <c r="G146" s="137"/>
      <c r="H146" s="201"/>
      <c r="I146" s="146"/>
      <c r="J146" s="146"/>
      <c r="K146" s="207" t="str">
        <f>IFERROR(IF(D146='99_炭素貯蔵量算定データベース'!$B$3,VLOOKUP(I146,'99_炭素貯蔵量算定データベース'!$J$3:$L$85,3,FALSE),IF(D146='99_炭素貯蔵量算定データベース'!$B$4,'99_炭素貯蔵量算定データベース'!$C$4,IF(D146='99_炭素貯蔵量算定データベース'!$B$5,'99_炭素貯蔵量算定データベース'!$C$5,IF(D146='99_炭素貯蔵量算定データベース'!$B$6,'99_炭素貯蔵量算定データベース'!$C$6,IF(D146='99_炭素貯蔵量算定データベース'!$B$7,'99_炭素貯蔵量算定データベース'!$C$7,IF(D146='99_炭素貯蔵量算定データベース'!$B$8,'99_炭素貯蔵量算定データベース'!$C$8,"")))))),"")</f>
        <v/>
      </c>
      <c r="L146" s="58">
        <f t="shared" si="18"/>
        <v>0</v>
      </c>
      <c r="M146" s="59" t="str">
        <f>IFERROR(VLOOKUP(D146,'99_炭素貯蔵量算定データベース'!$B$3:$D$8,3,FALSE),"")</f>
        <v/>
      </c>
      <c r="N146" s="58" t="str">
        <f t="array" ref="N146">IF(IFERROR(SUM(IF(ISERROR(O146:P146),"",O146:P146)),"")=0,"",IFERROR(SUM(IF(ISERROR(O146:P146),"",O146:P146)),""))</f>
        <v/>
      </c>
      <c r="O146" s="58" t="str">
        <f t="shared" si="19"/>
        <v/>
      </c>
      <c r="P146" s="58" t="str">
        <f t="shared" si="20"/>
        <v/>
      </c>
    </row>
    <row r="147" spans="1:16" ht="27" customHeight="1">
      <c r="A147" s="401"/>
      <c r="B147" s="393">
        <f t="shared" si="21"/>
        <v>104</v>
      </c>
      <c r="C147" s="394"/>
      <c r="D147" s="143"/>
      <c r="E147" s="194"/>
      <c r="F147" s="136"/>
      <c r="G147" s="137"/>
      <c r="H147" s="201"/>
      <c r="I147" s="146"/>
      <c r="J147" s="146"/>
      <c r="K147" s="207" t="str">
        <f>IFERROR(IF(D147='99_炭素貯蔵量算定データベース'!$B$3,VLOOKUP(I147,'99_炭素貯蔵量算定データベース'!$J$3:$L$85,3,FALSE),IF(D147='99_炭素貯蔵量算定データベース'!$B$4,'99_炭素貯蔵量算定データベース'!$C$4,IF(D147='99_炭素貯蔵量算定データベース'!$B$5,'99_炭素貯蔵量算定データベース'!$C$5,IF(D147='99_炭素貯蔵量算定データベース'!$B$6,'99_炭素貯蔵量算定データベース'!$C$6,IF(D147='99_炭素貯蔵量算定データベース'!$B$7,'99_炭素貯蔵量算定データベース'!$C$7,IF(D147='99_炭素貯蔵量算定データベース'!$B$8,'99_炭素貯蔵量算定データベース'!$C$8,"")))))),"")</f>
        <v/>
      </c>
      <c r="L147" s="58">
        <f t="shared" si="18"/>
        <v>0</v>
      </c>
      <c r="M147" s="59" t="str">
        <f>IFERROR(VLOOKUP(D147,'99_炭素貯蔵量算定データベース'!$B$3:$D$8,3,FALSE),"")</f>
        <v/>
      </c>
      <c r="N147" s="58" t="str">
        <f t="array" ref="N147">IF(IFERROR(SUM(IF(ISERROR(O147:P147),"",O147:P147)),"")=0,"",IFERROR(SUM(IF(ISERROR(O147:P147),"",O147:P147)),""))</f>
        <v/>
      </c>
      <c r="O147" s="58" t="str">
        <f t="shared" si="19"/>
        <v/>
      </c>
      <c r="P147" s="58" t="str">
        <f t="shared" si="20"/>
        <v/>
      </c>
    </row>
    <row r="148" spans="1:16" ht="27" customHeight="1">
      <c r="A148" s="401"/>
      <c r="B148" s="393">
        <f t="shared" si="21"/>
        <v>105</v>
      </c>
      <c r="C148" s="394"/>
      <c r="D148" s="143"/>
      <c r="E148" s="194"/>
      <c r="F148" s="136"/>
      <c r="G148" s="137"/>
      <c r="H148" s="201"/>
      <c r="I148" s="146"/>
      <c r="J148" s="146"/>
      <c r="K148" s="207" t="str">
        <f>IFERROR(IF(D148='99_炭素貯蔵量算定データベース'!$B$3,VLOOKUP(I148,'99_炭素貯蔵量算定データベース'!$J$3:$L$85,3,FALSE),IF(D148='99_炭素貯蔵量算定データベース'!$B$4,'99_炭素貯蔵量算定データベース'!$C$4,IF(D148='99_炭素貯蔵量算定データベース'!$B$5,'99_炭素貯蔵量算定データベース'!$C$5,IF(D148='99_炭素貯蔵量算定データベース'!$B$6,'99_炭素貯蔵量算定データベース'!$C$6,IF(D148='99_炭素貯蔵量算定データベース'!$B$7,'99_炭素貯蔵量算定データベース'!$C$7,IF(D148='99_炭素貯蔵量算定データベース'!$B$8,'99_炭素貯蔵量算定データベース'!$C$8,"")))))),"")</f>
        <v/>
      </c>
      <c r="L148" s="58">
        <f t="shared" si="18"/>
        <v>0</v>
      </c>
      <c r="M148" s="59" t="str">
        <f>IFERROR(VLOOKUP(D148,'99_炭素貯蔵量算定データベース'!$B$3:$D$8,3,FALSE),"")</f>
        <v/>
      </c>
      <c r="N148" s="58" t="str">
        <f t="array" ref="N148">IF(IFERROR(SUM(IF(ISERROR(O148:P148),"",O148:P148)),"")=0,"",IFERROR(SUM(IF(ISERROR(O148:P148),"",O148:P148)),""))</f>
        <v/>
      </c>
      <c r="O148" s="58" t="str">
        <f t="shared" si="19"/>
        <v/>
      </c>
      <c r="P148" s="58" t="str">
        <f t="shared" si="20"/>
        <v/>
      </c>
    </row>
    <row r="149" spans="1:16" ht="27" customHeight="1">
      <c r="A149" s="401"/>
      <c r="B149" s="393">
        <f t="shared" si="21"/>
        <v>106</v>
      </c>
      <c r="C149" s="394"/>
      <c r="D149" s="143"/>
      <c r="E149" s="194"/>
      <c r="F149" s="136"/>
      <c r="G149" s="137"/>
      <c r="H149" s="201"/>
      <c r="I149" s="146"/>
      <c r="J149" s="146"/>
      <c r="K149" s="207" t="str">
        <f>IFERROR(IF(D149='99_炭素貯蔵量算定データベース'!$B$3,VLOOKUP(I149,'99_炭素貯蔵量算定データベース'!$J$3:$L$85,3,FALSE),IF(D149='99_炭素貯蔵量算定データベース'!$B$4,'99_炭素貯蔵量算定データベース'!$C$4,IF(D149='99_炭素貯蔵量算定データベース'!$B$5,'99_炭素貯蔵量算定データベース'!$C$5,IF(D149='99_炭素貯蔵量算定データベース'!$B$6,'99_炭素貯蔵量算定データベース'!$C$6,IF(D149='99_炭素貯蔵量算定データベース'!$B$7,'99_炭素貯蔵量算定データベース'!$C$7,IF(D149='99_炭素貯蔵量算定データベース'!$B$8,'99_炭素貯蔵量算定データベース'!$C$8,"")))))),"")</f>
        <v/>
      </c>
      <c r="L149" s="58">
        <f t="shared" si="18"/>
        <v>0</v>
      </c>
      <c r="M149" s="59" t="str">
        <f>IFERROR(VLOOKUP(D149,'99_炭素貯蔵量算定データベース'!$B$3:$D$8,3,FALSE),"")</f>
        <v/>
      </c>
      <c r="N149" s="58" t="str">
        <f t="array" ref="N149">IF(IFERROR(SUM(IF(ISERROR(O149:P149),"",O149:P149)),"")=0,"",IFERROR(SUM(IF(ISERROR(O149:P149),"",O149:P149)),""))</f>
        <v/>
      </c>
      <c r="O149" s="58" t="str">
        <f t="shared" si="19"/>
        <v/>
      </c>
      <c r="P149" s="58" t="str">
        <f t="shared" si="20"/>
        <v/>
      </c>
    </row>
    <row r="150" spans="1:16" ht="27" customHeight="1">
      <c r="A150" s="401"/>
      <c r="B150" s="393">
        <f t="shared" si="21"/>
        <v>107</v>
      </c>
      <c r="C150" s="394"/>
      <c r="D150" s="143"/>
      <c r="E150" s="194"/>
      <c r="F150" s="136"/>
      <c r="G150" s="137"/>
      <c r="H150" s="201"/>
      <c r="I150" s="146"/>
      <c r="J150" s="146"/>
      <c r="K150" s="207" t="str">
        <f>IFERROR(IF(D150='99_炭素貯蔵量算定データベース'!$B$3,VLOOKUP(I150,'99_炭素貯蔵量算定データベース'!$J$3:$L$85,3,FALSE),IF(D150='99_炭素貯蔵量算定データベース'!$B$4,'99_炭素貯蔵量算定データベース'!$C$4,IF(D150='99_炭素貯蔵量算定データベース'!$B$5,'99_炭素貯蔵量算定データベース'!$C$5,IF(D150='99_炭素貯蔵量算定データベース'!$B$6,'99_炭素貯蔵量算定データベース'!$C$6,IF(D150='99_炭素貯蔵量算定データベース'!$B$7,'99_炭素貯蔵量算定データベース'!$C$7,IF(D150='99_炭素貯蔵量算定データベース'!$B$8,'99_炭素貯蔵量算定データベース'!$C$8,"")))))),"")</f>
        <v/>
      </c>
      <c r="L150" s="58">
        <f t="shared" si="18"/>
        <v>0</v>
      </c>
      <c r="M150" s="59" t="str">
        <f>IFERROR(VLOOKUP(D150,'99_炭素貯蔵量算定データベース'!$B$3:$D$8,3,FALSE),"")</f>
        <v/>
      </c>
      <c r="N150" s="58" t="str">
        <f t="array" ref="N150">IF(IFERROR(SUM(IF(ISERROR(O150:P150),"",O150:P150)),"")=0,"",IFERROR(SUM(IF(ISERROR(O150:P150),"",O150:P150)),""))</f>
        <v/>
      </c>
      <c r="O150" s="58" t="str">
        <f t="shared" si="19"/>
        <v/>
      </c>
      <c r="P150" s="58" t="str">
        <f t="shared" si="20"/>
        <v/>
      </c>
    </row>
    <row r="151" spans="1:16" ht="27" customHeight="1">
      <c r="A151" s="401"/>
      <c r="B151" s="393">
        <f t="shared" si="21"/>
        <v>108</v>
      </c>
      <c r="C151" s="394"/>
      <c r="D151" s="143"/>
      <c r="E151" s="194"/>
      <c r="F151" s="136"/>
      <c r="G151" s="137"/>
      <c r="H151" s="201"/>
      <c r="I151" s="146"/>
      <c r="J151" s="146"/>
      <c r="K151" s="207" t="str">
        <f>IFERROR(IF(D151='99_炭素貯蔵量算定データベース'!$B$3,VLOOKUP(I151,'99_炭素貯蔵量算定データベース'!$J$3:$L$85,3,FALSE),IF(D151='99_炭素貯蔵量算定データベース'!$B$4,'99_炭素貯蔵量算定データベース'!$C$4,IF(D151='99_炭素貯蔵量算定データベース'!$B$5,'99_炭素貯蔵量算定データベース'!$C$5,IF(D151='99_炭素貯蔵量算定データベース'!$B$6,'99_炭素貯蔵量算定データベース'!$C$6,IF(D151='99_炭素貯蔵量算定データベース'!$B$7,'99_炭素貯蔵量算定データベース'!$C$7,IF(D151='99_炭素貯蔵量算定データベース'!$B$8,'99_炭素貯蔵量算定データベース'!$C$8,"")))))),"")</f>
        <v/>
      </c>
      <c r="L151" s="58">
        <f t="shared" si="18"/>
        <v>0</v>
      </c>
      <c r="M151" s="59" t="str">
        <f>IFERROR(VLOOKUP(D151,'99_炭素貯蔵量算定データベース'!$B$3:$D$8,3,FALSE),"")</f>
        <v/>
      </c>
      <c r="N151" s="58" t="str">
        <f t="array" ref="N151">IF(IFERROR(SUM(IF(ISERROR(O151:P151),"",O151:P151)),"")=0,"",IFERROR(SUM(IF(ISERROR(O151:P151),"",O151:P151)),""))</f>
        <v/>
      </c>
      <c r="O151" s="58" t="str">
        <f t="shared" si="19"/>
        <v/>
      </c>
      <c r="P151" s="58" t="str">
        <f t="shared" si="20"/>
        <v/>
      </c>
    </row>
    <row r="152" spans="1:16" ht="27" customHeight="1">
      <c r="A152" s="401"/>
      <c r="B152" s="393">
        <f t="shared" si="21"/>
        <v>109</v>
      </c>
      <c r="C152" s="394"/>
      <c r="D152" s="143"/>
      <c r="E152" s="194"/>
      <c r="F152" s="136"/>
      <c r="G152" s="137"/>
      <c r="H152" s="201"/>
      <c r="I152" s="146"/>
      <c r="J152" s="146"/>
      <c r="K152" s="207" t="str">
        <f>IFERROR(IF(D152='99_炭素貯蔵量算定データベース'!$B$3,VLOOKUP(I152,'99_炭素貯蔵量算定データベース'!$J$3:$L$85,3,FALSE),IF(D152='99_炭素貯蔵量算定データベース'!$B$4,'99_炭素貯蔵量算定データベース'!$C$4,IF(D152='99_炭素貯蔵量算定データベース'!$B$5,'99_炭素貯蔵量算定データベース'!$C$5,IF(D152='99_炭素貯蔵量算定データベース'!$B$6,'99_炭素貯蔵量算定データベース'!$C$6,IF(D152='99_炭素貯蔵量算定データベース'!$B$7,'99_炭素貯蔵量算定データベース'!$C$7,IF(D152='99_炭素貯蔵量算定データベース'!$B$8,'99_炭素貯蔵量算定データベース'!$C$8,"")))))),"")</f>
        <v/>
      </c>
      <c r="L152" s="58">
        <f t="shared" si="18"/>
        <v>0</v>
      </c>
      <c r="M152" s="59" t="str">
        <f>IFERROR(VLOOKUP(D152,'99_炭素貯蔵量算定データベース'!$B$3:$D$8,3,FALSE),"")</f>
        <v/>
      </c>
      <c r="N152" s="58" t="str">
        <f t="array" ref="N152">IF(IFERROR(SUM(IF(ISERROR(O152:P152),"",O152:P152)),"")=0,"",IFERROR(SUM(IF(ISERROR(O152:P152),"",O152:P152)),""))</f>
        <v/>
      </c>
      <c r="O152" s="58" t="str">
        <f t="shared" si="19"/>
        <v/>
      </c>
      <c r="P152" s="58" t="str">
        <f t="shared" si="20"/>
        <v/>
      </c>
    </row>
    <row r="153" spans="1:16" ht="27" customHeight="1">
      <c r="A153" s="401"/>
      <c r="B153" s="393">
        <f t="shared" si="21"/>
        <v>110</v>
      </c>
      <c r="C153" s="394"/>
      <c r="D153" s="143"/>
      <c r="E153" s="194"/>
      <c r="F153" s="136"/>
      <c r="G153" s="137"/>
      <c r="H153" s="201"/>
      <c r="I153" s="146"/>
      <c r="J153" s="146"/>
      <c r="K153" s="207" t="str">
        <f>IFERROR(IF(D153='99_炭素貯蔵量算定データベース'!$B$3,VLOOKUP(I153,'99_炭素貯蔵量算定データベース'!$J$3:$L$85,3,FALSE),IF(D153='99_炭素貯蔵量算定データベース'!$B$4,'99_炭素貯蔵量算定データベース'!$C$4,IF(D153='99_炭素貯蔵量算定データベース'!$B$5,'99_炭素貯蔵量算定データベース'!$C$5,IF(D153='99_炭素貯蔵量算定データベース'!$B$6,'99_炭素貯蔵量算定データベース'!$C$6,IF(D153='99_炭素貯蔵量算定データベース'!$B$7,'99_炭素貯蔵量算定データベース'!$C$7,IF(D153='99_炭素貯蔵量算定データベース'!$B$8,'99_炭素貯蔵量算定データベース'!$C$8,"")))))),"")</f>
        <v/>
      </c>
      <c r="L153" s="58">
        <f t="shared" si="18"/>
        <v>0</v>
      </c>
      <c r="M153" s="59" t="str">
        <f>IFERROR(VLOOKUP(D153,'99_炭素貯蔵量算定データベース'!$B$3:$D$8,3,FALSE),"")</f>
        <v/>
      </c>
      <c r="N153" s="58" t="str">
        <f t="array" ref="N153">IF(IFERROR(SUM(IF(ISERROR(O153:P153),"",O153:P153)),"")=0,"",IFERROR(SUM(IF(ISERROR(O153:P153),"",O153:P153)),""))</f>
        <v/>
      </c>
      <c r="O153" s="58" t="str">
        <f t="shared" si="19"/>
        <v/>
      </c>
      <c r="P153" s="58" t="str">
        <f t="shared" si="20"/>
        <v/>
      </c>
    </row>
    <row r="154" spans="1:16" ht="27" customHeight="1">
      <c r="A154" s="401"/>
      <c r="B154" s="393">
        <f t="shared" si="21"/>
        <v>111</v>
      </c>
      <c r="C154" s="394"/>
      <c r="D154" s="143"/>
      <c r="E154" s="194"/>
      <c r="F154" s="136"/>
      <c r="G154" s="137"/>
      <c r="H154" s="201"/>
      <c r="I154" s="146"/>
      <c r="J154" s="146"/>
      <c r="K154" s="207" t="str">
        <f>IFERROR(IF(D154='99_炭素貯蔵量算定データベース'!$B$3,VLOOKUP(I154,'99_炭素貯蔵量算定データベース'!$J$3:$L$85,3,FALSE),IF(D154='99_炭素貯蔵量算定データベース'!$B$4,'99_炭素貯蔵量算定データベース'!$C$4,IF(D154='99_炭素貯蔵量算定データベース'!$B$5,'99_炭素貯蔵量算定データベース'!$C$5,IF(D154='99_炭素貯蔵量算定データベース'!$B$6,'99_炭素貯蔵量算定データベース'!$C$6,IF(D154='99_炭素貯蔵量算定データベース'!$B$7,'99_炭素貯蔵量算定データベース'!$C$7,IF(D154='99_炭素貯蔵量算定データベース'!$B$8,'99_炭素貯蔵量算定データベース'!$C$8,"")))))),"")</f>
        <v/>
      </c>
      <c r="L154" s="58">
        <f t="shared" si="18"/>
        <v>0</v>
      </c>
      <c r="M154" s="59" t="str">
        <f>IFERROR(VLOOKUP(D154,'99_炭素貯蔵量算定データベース'!$B$3:$D$8,3,FALSE),"")</f>
        <v/>
      </c>
      <c r="N154" s="58" t="str">
        <f t="array" ref="N154">IF(IFERROR(SUM(IF(ISERROR(O154:P154),"",O154:P154)),"")=0,"",IFERROR(SUM(IF(ISERROR(O154:P154),"",O154:P154)),""))</f>
        <v/>
      </c>
      <c r="O154" s="58" t="str">
        <f t="shared" si="19"/>
        <v/>
      </c>
      <c r="P154" s="58" t="str">
        <f t="shared" si="20"/>
        <v/>
      </c>
    </row>
    <row r="155" spans="1:16" ht="27" customHeight="1">
      <c r="A155" s="401"/>
      <c r="B155" s="393">
        <f t="shared" si="21"/>
        <v>112</v>
      </c>
      <c r="C155" s="394"/>
      <c r="D155" s="143"/>
      <c r="E155" s="194"/>
      <c r="F155" s="136"/>
      <c r="G155" s="137"/>
      <c r="H155" s="201"/>
      <c r="I155" s="146"/>
      <c r="J155" s="146"/>
      <c r="K155" s="207" t="str">
        <f>IFERROR(IF(D155='99_炭素貯蔵量算定データベース'!$B$3,VLOOKUP(I155,'99_炭素貯蔵量算定データベース'!$J$3:$L$85,3,FALSE),IF(D155='99_炭素貯蔵量算定データベース'!$B$4,'99_炭素貯蔵量算定データベース'!$C$4,IF(D155='99_炭素貯蔵量算定データベース'!$B$5,'99_炭素貯蔵量算定データベース'!$C$5,IF(D155='99_炭素貯蔵量算定データベース'!$B$6,'99_炭素貯蔵量算定データベース'!$C$6,IF(D155='99_炭素貯蔵量算定データベース'!$B$7,'99_炭素貯蔵量算定データベース'!$C$7,IF(D155='99_炭素貯蔵量算定データベース'!$B$8,'99_炭素貯蔵量算定データベース'!$C$8,"")))))),"")</f>
        <v/>
      </c>
      <c r="L155" s="58">
        <f t="shared" si="18"/>
        <v>0</v>
      </c>
      <c r="M155" s="59" t="str">
        <f>IFERROR(VLOOKUP(D155,'99_炭素貯蔵量算定データベース'!$B$3:$D$8,3,FALSE),"")</f>
        <v/>
      </c>
      <c r="N155" s="58" t="str">
        <f t="array" ref="N155">IF(IFERROR(SUM(IF(ISERROR(O155:P155),"",O155:P155)),"")=0,"",IFERROR(SUM(IF(ISERROR(O155:P155),"",O155:P155)),""))</f>
        <v/>
      </c>
      <c r="O155" s="58" t="str">
        <f t="shared" si="19"/>
        <v/>
      </c>
      <c r="P155" s="58" t="str">
        <f t="shared" si="20"/>
        <v/>
      </c>
    </row>
    <row r="156" spans="1:16" ht="27" customHeight="1">
      <c r="A156" s="401"/>
      <c r="B156" s="393">
        <f t="shared" si="21"/>
        <v>113</v>
      </c>
      <c r="C156" s="394"/>
      <c r="D156" s="143"/>
      <c r="E156" s="194"/>
      <c r="F156" s="136"/>
      <c r="G156" s="137"/>
      <c r="H156" s="201"/>
      <c r="I156" s="146"/>
      <c r="J156" s="146"/>
      <c r="K156" s="207" t="str">
        <f>IFERROR(IF(D156='99_炭素貯蔵量算定データベース'!$B$3,VLOOKUP(I156,'99_炭素貯蔵量算定データベース'!$J$3:$L$85,3,FALSE),IF(D156='99_炭素貯蔵量算定データベース'!$B$4,'99_炭素貯蔵量算定データベース'!$C$4,IF(D156='99_炭素貯蔵量算定データベース'!$B$5,'99_炭素貯蔵量算定データベース'!$C$5,IF(D156='99_炭素貯蔵量算定データベース'!$B$6,'99_炭素貯蔵量算定データベース'!$C$6,IF(D156='99_炭素貯蔵量算定データベース'!$B$7,'99_炭素貯蔵量算定データベース'!$C$7,IF(D156='99_炭素貯蔵量算定データベース'!$B$8,'99_炭素貯蔵量算定データベース'!$C$8,"")))))),"")</f>
        <v/>
      </c>
      <c r="L156" s="58">
        <f t="shared" si="18"/>
        <v>0</v>
      </c>
      <c r="M156" s="59" t="str">
        <f>IFERROR(VLOOKUP(D156,'99_炭素貯蔵量算定データベース'!$B$3:$D$8,3,FALSE),"")</f>
        <v/>
      </c>
      <c r="N156" s="58" t="str">
        <f t="array" ref="N156">IF(IFERROR(SUM(IF(ISERROR(O156:P156),"",O156:P156)),"")=0,"",IFERROR(SUM(IF(ISERROR(O156:P156),"",O156:P156)),""))</f>
        <v/>
      </c>
      <c r="O156" s="58" t="str">
        <f t="shared" si="19"/>
        <v/>
      </c>
      <c r="P156" s="58" t="str">
        <f t="shared" si="20"/>
        <v/>
      </c>
    </row>
    <row r="157" spans="1:16" ht="27" customHeight="1">
      <c r="A157" s="401"/>
      <c r="B157" s="393">
        <f t="shared" si="21"/>
        <v>114</v>
      </c>
      <c r="C157" s="394"/>
      <c r="D157" s="143"/>
      <c r="E157" s="194"/>
      <c r="F157" s="136"/>
      <c r="G157" s="137"/>
      <c r="H157" s="201"/>
      <c r="I157" s="146"/>
      <c r="J157" s="146"/>
      <c r="K157" s="207" t="str">
        <f>IFERROR(IF(D157='99_炭素貯蔵量算定データベース'!$B$3,VLOOKUP(I157,'99_炭素貯蔵量算定データベース'!$J$3:$L$85,3,FALSE),IF(D157='99_炭素貯蔵量算定データベース'!$B$4,'99_炭素貯蔵量算定データベース'!$C$4,IF(D157='99_炭素貯蔵量算定データベース'!$B$5,'99_炭素貯蔵量算定データベース'!$C$5,IF(D157='99_炭素貯蔵量算定データベース'!$B$6,'99_炭素貯蔵量算定データベース'!$C$6,IF(D157='99_炭素貯蔵量算定データベース'!$B$7,'99_炭素貯蔵量算定データベース'!$C$7,IF(D157='99_炭素貯蔵量算定データベース'!$B$8,'99_炭素貯蔵量算定データベース'!$C$8,"")))))),"")</f>
        <v/>
      </c>
      <c r="L157" s="58">
        <f t="shared" si="18"/>
        <v>0</v>
      </c>
      <c r="M157" s="59" t="str">
        <f>IFERROR(VLOOKUP(D157,'99_炭素貯蔵量算定データベース'!$B$3:$D$8,3,FALSE),"")</f>
        <v/>
      </c>
      <c r="N157" s="58" t="str">
        <f t="array" ref="N157">IF(IFERROR(SUM(IF(ISERROR(O157:P157),"",O157:P157)),"")=0,"",IFERROR(SUM(IF(ISERROR(O157:P157),"",O157:P157)),""))</f>
        <v/>
      </c>
      <c r="O157" s="58" t="str">
        <f t="shared" si="19"/>
        <v/>
      </c>
      <c r="P157" s="58" t="str">
        <f t="shared" si="20"/>
        <v/>
      </c>
    </row>
    <row r="158" spans="1:16" ht="27" customHeight="1">
      <c r="A158" s="401"/>
      <c r="B158" s="393">
        <f t="shared" si="21"/>
        <v>115</v>
      </c>
      <c r="C158" s="394"/>
      <c r="D158" s="143"/>
      <c r="E158" s="194"/>
      <c r="F158" s="136"/>
      <c r="G158" s="137"/>
      <c r="H158" s="201"/>
      <c r="I158" s="146"/>
      <c r="J158" s="146"/>
      <c r="K158" s="207"/>
      <c r="L158" s="58"/>
      <c r="M158" s="59"/>
      <c r="N158" s="58"/>
      <c r="O158" s="58"/>
      <c r="P158" s="58"/>
    </row>
    <row r="159" spans="1:16" ht="27" customHeight="1">
      <c r="A159" s="401"/>
      <c r="B159" s="393">
        <f t="shared" si="21"/>
        <v>116</v>
      </c>
      <c r="C159" s="394"/>
      <c r="D159" s="143"/>
      <c r="E159" s="194"/>
      <c r="F159" s="136"/>
      <c r="G159" s="137"/>
      <c r="H159" s="201"/>
      <c r="I159" s="146"/>
      <c r="J159" s="146"/>
      <c r="K159" s="207"/>
      <c r="L159" s="58"/>
      <c r="M159" s="59"/>
      <c r="N159" s="58"/>
      <c r="O159" s="58"/>
      <c r="P159" s="58"/>
    </row>
    <row r="160" spans="1:16" ht="27" customHeight="1">
      <c r="A160" s="401"/>
      <c r="B160" s="393">
        <f t="shared" si="21"/>
        <v>117</v>
      </c>
      <c r="C160" s="394"/>
      <c r="D160" s="143"/>
      <c r="E160" s="194"/>
      <c r="F160" s="136"/>
      <c r="G160" s="137"/>
      <c r="H160" s="201"/>
      <c r="I160" s="146"/>
      <c r="J160" s="146"/>
      <c r="K160" s="207"/>
      <c r="L160" s="58"/>
      <c r="M160" s="59"/>
      <c r="N160" s="58"/>
      <c r="O160" s="58"/>
      <c r="P160" s="58"/>
    </row>
    <row r="161" spans="1:16" ht="27" customHeight="1">
      <c r="A161" s="401"/>
      <c r="B161" s="393">
        <f t="shared" si="21"/>
        <v>118</v>
      </c>
      <c r="C161" s="394"/>
      <c r="D161" s="143"/>
      <c r="E161" s="194"/>
      <c r="F161" s="136"/>
      <c r="G161" s="137"/>
      <c r="H161" s="201"/>
      <c r="I161" s="146"/>
      <c r="J161" s="146"/>
      <c r="K161" s="207"/>
      <c r="L161" s="58"/>
      <c r="M161" s="59"/>
      <c r="N161" s="58"/>
      <c r="O161" s="58"/>
      <c r="P161" s="58"/>
    </row>
    <row r="162" spans="1:16" ht="27" customHeight="1">
      <c r="A162" s="401"/>
      <c r="B162" s="393">
        <f t="shared" si="21"/>
        <v>119</v>
      </c>
      <c r="C162" s="394"/>
      <c r="D162" s="143"/>
      <c r="E162" s="194"/>
      <c r="F162" s="136"/>
      <c r="G162" s="137"/>
      <c r="H162" s="201"/>
      <c r="I162" s="146"/>
      <c r="J162" s="146"/>
      <c r="K162" s="207"/>
      <c r="L162" s="58"/>
      <c r="M162" s="59"/>
      <c r="N162" s="58"/>
      <c r="O162" s="58"/>
      <c r="P162" s="58"/>
    </row>
    <row r="163" spans="1:16" ht="27" customHeight="1">
      <c r="A163" s="401"/>
      <c r="B163" s="393">
        <f t="shared" si="21"/>
        <v>120</v>
      </c>
      <c r="C163" s="394"/>
      <c r="D163" s="143"/>
      <c r="E163" s="194"/>
      <c r="F163" s="136"/>
      <c r="G163" s="137"/>
      <c r="H163" s="201"/>
      <c r="I163" s="146"/>
      <c r="J163" s="146"/>
      <c r="K163" s="207"/>
      <c r="L163" s="58"/>
      <c r="M163" s="59"/>
      <c r="N163" s="58"/>
      <c r="O163" s="58"/>
      <c r="P163" s="58"/>
    </row>
    <row r="164" spans="1:16" ht="27" customHeight="1">
      <c r="A164" s="401"/>
      <c r="B164" s="393">
        <f t="shared" si="21"/>
        <v>121</v>
      </c>
      <c r="C164" s="394"/>
      <c r="D164" s="143"/>
      <c r="E164" s="194"/>
      <c r="F164" s="136"/>
      <c r="G164" s="137"/>
      <c r="H164" s="201"/>
      <c r="I164" s="146"/>
      <c r="J164" s="146"/>
      <c r="K164" s="207"/>
      <c r="L164" s="58"/>
      <c r="M164" s="59"/>
      <c r="N164" s="58"/>
      <c r="O164" s="58"/>
      <c r="P164" s="58"/>
    </row>
    <row r="165" spans="1:16" ht="27" customHeight="1">
      <c r="A165" s="401"/>
      <c r="B165" s="393">
        <f t="shared" si="21"/>
        <v>122</v>
      </c>
      <c r="C165" s="394"/>
      <c r="D165" s="143"/>
      <c r="E165" s="194"/>
      <c r="F165" s="136"/>
      <c r="G165" s="137"/>
      <c r="H165" s="201"/>
      <c r="I165" s="146"/>
      <c r="J165" s="146"/>
      <c r="K165" s="207"/>
      <c r="L165" s="58"/>
      <c r="M165" s="59"/>
      <c r="N165" s="58"/>
      <c r="O165" s="58"/>
      <c r="P165" s="58"/>
    </row>
    <row r="166" spans="1:16" ht="27" customHeight="1">
      <c r="A166" s="401"/>
      <c r="B166" s="393">
        <f t="shared" si="21"/>
        <v>123</v>
      </c>
      <c r="C166" s="394"/>
      <c r="D166" s="143"/>
      <c r="E166" s="194"/>
      <c r="F166" s="136"/>
      <c r="G166" s="137"/>
      <c r="H166" s="201"/>
      <c r="I166" s="146"/>
      <c r="J166" s="146"/>
      <c r="K166" s="207"/>
      <c r="L166" s="58"/>
      <c r="M166" s="59"/>
      <c r="N166" s="58"/>
      <c r="O166" s="58"/>
      <c r="P166" s="58"/>
    </row>
    <row r="167" spans="1:16" ht="27" customHeight="1">
      <c r="A167" s="401"/>
      <c r="B167" s="393">
        <f t="shared" si="21"/>
        <v>124</v>
      </c>
      <c r="C167" s="394"/>
      <c r="D167" s="143"/>
      <c r="E167" s="194"/>
      <c r="F167" s="136"/>
      <c r="G167" s="137"/>
      <c r="H167" s="201"/>
      <c r="I167" s="146"/>
      <c r="J167" s="146"/>
      <c r="K167" s="207"/>
      <c r="L167" s="58"/>
      <c r="M167" s="59"/>
      <c r="N167" s="58"/>
      <c r="O167" s="58"/>
      <c r="P167" s="58"/>
    </row>
    <row r="168" spans="1:16" ht="27" customHeight="1">
      <c r="A168" s="401"/>
      <c r="B168" s="393">
        <f t="shared" si="21"/>
        <v>125</v>
      </c>
      <c r="C168" s="394"/>
      <c r="D168" s="143"/>
      <c r="E168" s="194"/>
      <c r="F168" s="136"/>
      <c r="G168" s="137"/>
      <c r="H168" s="201"/>
      <c r="I168" s="146"/>
      <c r="J168" s="146"/>
      <c r="K168" s="207"/>
      <c r="L168" s="58"/>
      <c r="M168" s="59"/>
      <c r="N168" s="58"/>
      <c r="O168" s="58"/>
      <c r="P168" s="58"/>
    </row>
    <row r="169" spans="1:16" ht="27" customHeight="1">
      <c r="A169" s="401"/>
      <c r="B169" s="393">
        <f t="shared" si="21"/>
        <v>126</v>
      </c>
      <c r="C169" s="394"/>
      <c r="D169" s="143"/>
      <c r="E169" s="194"/>
      <c r="F169" s="136"/>
      <c r="G169" s="137"/>
      <c r="H169" s="201"/>
      <c r="I169" s="146"/>
      <c r="J169" s="146"/>
      <c r="K169" s="207"/>
      <c r="L169" s="58"/>
      <c r="M169" s="59"/>
      <c r="N169" s="58"/>
      <c r="O169" s="58"/>
      <c r="P169" s="58"/>
    </row>
    <row r="170" spans="1:16" ht="27" customHeight="1">
      <c r="A170" s="401"/>
      <c r="B170" s="393">
        <f t="shared" si="21"/>
        <v>127</v>
      </c>
      <c r="C170" s="394"/>
      <c r="D170" s="143"/>
      <c r="E170" s="194"/>
      <c r="F170" s="136"/>
      <c r="G170" s="137"/>
      <c r="H170" s="201"/>
      <c r="I170" s="146"/>
      <c r="J170" s="146"/>
      <c r="K170" s="207"/>
      <c r="L170" s="58"/>
      <c r="M170" s="59"/>
      <c r="N170" s="58"/>
      <c r="O170" s="58"/>
      <c r="P170" s="58"/>
    </row>
    <row r="171" spans="1:16" ht="27" customHeight="1">
      <c r="A171" s="401"/>
      <c r="B171" s="393">
        <f t="shared" si="21"/>
        <v>128</v>
      </c>
      <c r="C171" s="394"/>
      <c r="D171" s="143"/>
      <c r="E171" s="194"/>
      <c r="F171" s="136"/>
      <c r="G171" s="137"/>
      <c r="H171" s="201"/>
      <c r="I171" s="146"/>
      <c r="J171" s="146"/>
      <c r="K171" s="207"/>
      <c r="L171" s="58"/>
      <c r="M171" s="59"/>
      <c r="N171" s="58"/>
      <c r="O171" s="58"/>
      <c r="P171" s="58"/>
    </row>
    <row r="172" spans="1:16" ht="27" customHeight="1">
      <c r="A172" s="401"/>
      <c r="B172" s="393">
        <f t="shared" si="21"/>
        <v>129</v>
      </c>
      <c r="C172" s="394"/>
      <c r="D172" s="143"/>
      <c r="E172" s="194"/>
      <c r="F172" s="136"/>
      <c r="G172" s="137"/>
      <c r="H172" s="201"/>
      <c r="I172" s="146"/>
      <c r="J172" s="146"/>
      <c r="K172" s="207"/>
      <c r="L172" s="58"/>
      <c r="M172" s="59"/>
      <c r="N172" s="58"/>
      <c r="O172" s="58"/>
      <c r="P172" s="58"/>
    </row>
    <row r="173" spans="1:16" ht="27" customHeight="1">
      <c r="A173" s="401"/>
      <c r="B173" s="393">
        <f t="shared" si="21"/>
        <v>130</v>
      </c>
      <c r="C173" s="394"/>
      <c r="D173" s="143"/>
      <c r="E173" s="194"/>
      <c r="F173" s="136"/>
      <c r="G173" s="137"/>
      <c r="H173" s="201"/>
      <c r="I173" s="146"/>
      <c r="J173" s="146"/>
      <c r="K173" s="207"/>
      <c r="L173" s="58"/>
      <c r="M173" s="59"/>
      <c r="N173" s="58"/>
      <c r="O173" s="58"/>
      <c r="P173" s="58"/>
    </row>
    <row r="174" spans="1:16" ht="27" customHeight="1">
      <c r="A174" s="401"/>
      <c r="B174" s="393">
        <f t="shared" si="21"/>
        <v>131</v>
      </c>
      <c r="C174" s="394"/>
      <c r="D174" s="143"/>
      <c r="E174" s="194"/>
      <c r="F174" s="136"/>
      <c r="G174" s="137"/>
      <c r="H174" s="201"/>
      <c r="I174" s="146"/>
      <c r="J174" s="146"/>
      <c r="K174" s="207"/>
      <c r="L174" s="58"/>
      <c r="M174" s="59"/>
      <c r="N174" s="58"/>
      <c r="O174" s="58"/>
      <c r="P174" s="58"/>
    </row>
    <row r="175" spans="1:16" ht="27" customHeight="1">
      <c r="A175" s="401"/>
      <c r="B175" s="393">
        <f t="shared" si="21"/>
        <v>132</v>
      </c>
      <c r="C175" s="394"/>
      <c r="D175" s="143"/>
      <c r="E175" s="194"/>
      <c r="F175" s="136"/>
      <c r="G175" s="137"/>
      <c r="H175" s="201"/>
      <c r="I175" s="146"/>
      <c r="J175" s="146"/>
      <c r="K175" s="207"/>
      <c r="L175" s="58"/>
      <c r="M175" s="59"/>
      <c r="N175" s="58"/>
      <c r="O175" s="58"/>
      <c r="P175" s="58"/>
    </row>
    <row r="176" spans="1:16" ht="27" customHeight="1">
      <c r="A176" s="401"/>
      <c r="B176" s="393">
        <f t="shared" si="21"/>
        <v>133</v>
      </c>
      <c r="C176" s="394"/>
      <c r="D176" s="143"/>
      <c r="E176" s="194"/>
      <c r="F176" s="136"/>
      <c r="G176" s="137"/>
      <c r="H176" s="201"/>
      <c r="I176" s="146"/>
      <c r="J176" s="146"/>
      <c r="K176" s="207"/>
      <c r="L176" s="58"/>
      <c r="M176" s="59"/>
      <c r="N176" s="58"/>
      <c r="O176" s="58"/>
      <c r="P176" s="58"/>
    </row>
    <row r="177" spans="1:16" ht="27" customHeight="1">
      <c r="A177" s="401"/>
      <c r="B177" s="393">
        <f t="shared" si="21"/>
        <v>134</v>
      </c>
      <c r="C177" s="394"/>
      <c r="D177" s="143"/>
      <c r="E177" s="194"/>
      <c r="F177" s="136"/>
      <c r="G177" s="137"/>
      <c r="H177" s="201"/>
      <c r="I177" s="146"/>
      <c r="J177" s="146"/>
      <c r="K177" s="207"/>
      <c r="L177" s="58"/>
      <c r="M177" s="59"/>
      <c r="N177" s="58"/>
      <c r="O177" s="58"/>
      <c r="P177" s="58"/>
    </row>
    <row r="178" spans="1:16" ht="27" customHeight="1">
      <c r="A178" s="401"/>
      <c r="B178" s="393">
        <f t="shared" si="21"/>
        <v>135</v>
      </c>
      <c r="C178" s="394"/>
      <c r="D178" s="143"/>
      <c r="E178" s="194"/>
      <c r="F178" s="136"/>
      <c r="G178" s="137"/>
      <c r="H178" s="201"/>
      <c r="I178" s="146"/>
      <c r="J178" s="146"/>
      <c r="K178" s="207" t="str">
        <f>IFERROR(IF(D178='99_炭素貯蔵量算定データベース'!$B$3,VLOOKUP(I178,'99_炭素貯蔵量算定データベース'!$J$3:$L$85,3,FALSE),IF(D178='99_炭素貯蔵量算定データベース'!$B$4,'99_炭素貯蔵量算定データベース'!$C$4,IF(D178='99_炭素貯蔵量算定データベース'!$B$5,'99_炭素貯蔵量算定データベース'!$C$5,IF(D178='99_炭素貯蔵量算定データベース'!$B$6,'99_炭素貯蔵量算定データベース'!$C$6,IF(D178='99_炭素貯蔵量算定データベース'!$B$7,'99_炭素貯蔵量算定データベース'!$C$7,IF(D178='99_炭素貯蔵量算定データベース'!$B$8,'99_炭素貯蔵量算定データベース'!$C$8,"")))))),"")</f>
        <v/>
      </c>
      <c r="L178" s="58">
        <f t="shared" si="18"/>
        <v>0</v>
      </c>
      <c r="M178" s="59" t="str">
        <f>IFERROR(VLOOKUP(D178,'99_炭素貯蔵量算定データベース'!$B$3:$D$8,3,FALSE),"")</f>
        <v/>
      </c>
      <c r="N178" s="58" t="str">
        <f t="array" ref="N178">IF(IFERROR(SUM(IF(ISERROR(O178:P178),"",O178:P178)),"")=0,"",IFERROR(SUM(IF(ISERROR(O178:P178),"",O178:P178)),""))</f>
        <v/>
      </c>
      <c r="O178" s="58" t="str">
        <f t="shared" si="19"/>
        <v/>
      </c>
      <c r="P178" s="58" t="str">
        <f t="shared" si="20"/>
        <v/>
      </c>
    </row>
    <row r="179" spans="1:16" ht="27" customHeight="1" thickBot="1">
      <c r="A179" s="402"/>
      <c r="B179" s="397" t="s">
        <v>331</v>
      </c>
      <c r="C179" s="296"/>
      <c r="D179" s="133"/>
      <c r="E179" s="98"/>
      <c r="F179" s="99"/>
      <c r="G179" s="58">
        <f>SUM(G144:G178)</f>
        <v>0</v>
      </c>
      <c r="H179" s="57"/>
      <c r="I179" s="58"/>
      <c r="J179" s="58">
        <f>SUM(J144:J178)</f>
        <v>0</v>
      </c>
      <c r="K179" s="57"/>
      <c r="L179" s="58">
        <f>SUM(L144:L178)</f>
        <v>0</v>
      </c>
      <c r="M179" s="59"/>
      <c r="N179" s="58">
        <f t="shared" ref="N179:P179" si="22">SUM(N144:N178)</f>
        <v>0</v>
      </c>
      <c r="O179" s="58">
        <f t="shared" si="22"/>
        <v>0</v>
      </c>
      <c r="P179" s="58">
        <f t="shared" si="22"/>
        <v>0</v>
      </c>
    </row>
    <row r="180" spans="1:16" ht="36" customHeight="1" thickTop="1" thickBot="1">
      <c r="B180" s="398" t="s">
        <v>127</v>
      </c>
      <c r="C180" s="399"/>
      <c r="D180" s="100"/>
      <c r="E180" s="101"/>
      <c r="F180" s="102"/>
      <c r="G180" s="103">
        <f>G104+G142+G179</f>
        <v>0</v>
      </c>
      <c r="H180" s="104"/>
      <c r="I180" s="102"/>
      <c r="J180" s="105">
        <f>J104+J142+J179</f>
        <v>0</v>
      </c>
      <c r="K180" s="138"/>
      <c r="L180" s="103">
        <f>L104+L142+L179</f>
        <v>0</v>
      </c>
      <c r="M180" s="102"/>
      <c r="N180" s="106">
        <f>N104+N142+N179</f>
        <v>0</v>
      </c>
      <c r="O180" s="107">
        <f>O104+O142+O179</f>
        <v>0</v>
      </c>
      <c r="P180" s="108">
        <f>P104+P142+P179</f>
        <v>0</v>
      </c>
    </row>
  </sheetData>
  <sheetProtection algorithmName="SHA-512" hashValue="MAml50A2PGZ296cWBbx+8YGxfc0jMzOu0fX1pYF+kFwDIDPWstjpJxWhuCcyZe6gFGH1HYIlb0HJ0aZpEkc2QQ==" saltValue="EsThGZmUJWhh0sAJaOxS/g==" spinCount="100000" sheet="1" objects="1" scenarios="1"/>
  <autoFilter ref="B23:Q23" xr:uid="{00000000-0009-0000-0000-000006000000}"/>
  <mergeCells count="137">
    <mergeCell ref="B52:C52"/>
    <mergeCell ref="B53:C53"/>
    <mergeCell ref="B54:C54"/>
    <mergeCell ref="L20:L23"/>
    <mergeCell ref="E19:E22"/>
    <mergeCell ref="B104:C104"/>
    <mergeCell ref="B49:C49"/>
    <mergeCell ref="B50:C50"/>
    <mergeCell ref="B51:C51"/>
    <mergeCell ref="B103:C103"/>
    <mergeCell ref="B44:C44"/>
    <mergeCell ref="B45:C45"/>
    <mergeCell ref="B46:C46"/>
    <mergeCell ref="B47:C47"/>
    <mergeCell ref="B48:C48"/>
    <mergeCell ref="B42:C42"/>
    <mergeCell ref="B43:C43"/>
    <mergeCell ref="B55:C55"/>
    <mergeCell ref="B56:C56"/>
    <mergeCell ref="B37:C37"/>
    <mergeCell ref="B38:C38"/>
    <mergeCell ref="B39:C39"/>
    <mergeCell ref="B40:C40"/>
    <mergeCell ref="B41:C41"/>
    <mergeCell ref="B32:C32"/>
    <mergeCell ref="B33:C33"/>
    <mergeCell ref="B34:C34"/>
    <mergeCell ref="B35:C35"/>
    <mergeCell ref="B36:C36"/>
    <mergeCell ref="B28:C28"/>
    <mergeCell ref="B29:C29"/>
    <mergeCell ref="B30:C30"/>
    <mergeCell ref="B31:C31"/>
    <mergeCell ref="O9:P9"/>
    <mergeCell ref="O12:P12"/>
    <mergeCell ref="O10:P10"/>
    <mergeCell ref="O19:P19"/>
    <mergeCell ref="N19:N23"/>
    <mergeCell ref="P20:P23"/>
    <mergeCell ref="O20:O23"/>
    <mergeCell ref="F20:H22"/>
    <mergeCell ref="I20:K22"/>
    <mergeCell ref="B16:M17"/>
    <mergeCell ref="D19:D23"/>
    <mergeCell ref="F19:L19"/>
    <mergeCell ref="M19:M23"/>
    <mergeCell ref="B19:C23"/>
    <mergeCell ref="B24:C24"/>
    <mergeCell ref="B25:C25"/>
    <mergeCell ref="B26:C26"/>
    <mergeCell ref="B27:C27"/>
    <mergeCell ref="B57:C57"/>
    <mergeCell ref="B58:C58"/>
    <mergeCell ref="B59:C59"/>
    <mergeCell ref="B60:C60"/>
    <mergeCell ref="B61:C61"/>
    <mergeCell ref="B179:C179"/>
    <mergeCell ref="B180:C180"/>
    <mergeCell ref="A106:A142"/>
    <mergeCell ref="A144:A179"/>
    <mergeCell ref="B154:C154"/>
    <mergeCell ref="B155:C155"/>
    <mergeCell ref="B156:C156"/>
    <mergeCell ref="B157:C157"/>
    <mergeCell ref="B178:C178"/>
    <mergeCell ref="B149:C149"/>
    <mergeCell ref="B150:C150"/>
    <mergeCell ref="B151:C151"/>
    <mergeCell ref="B152:C152"/>
    <mergeCell ref="B153:C153"/>
    <mergeCell ref="B142:C142"/>
    <mergeCell ref="B144:C144"/>
    <mergeCell ref="B146:C146"/>
    <mergeCell ref="B147:C147"/>
    <mergeCell ref="B148:C148"/>
    <mergeCell ref="B67:C67"/>
    <mergeCell ref="B68:C68"/>
    <mergeCell ref="B69:C69"/>
    <mergeCell ref="B70:C70"/>
    <mergeCell ref="B71:C71"/>
    <mergeCell ref="B62:C62"/>
    <mergeCell ref="B63:C63"/>
    <mergeCell ref="B64:C64"/>
    <mergeCell ref="B65:C65"/>
    <mergeCell ref="B66:C66"/>
    <mergeCell ref="B77:C77"/>
    <mergeCell ref="B78:C78"/>
    <mergeCell ref="B79:C79"/>
    <mergeCell ref="B80:C80"/>
    <mergeCell ref="B81:C81"/>
    <mergeCell ref="B72:C72"/>
    <mergeCell ref="B73:C73"/>
    <mergeCell ref="B74:C74"/>
    <mergeCell ref="B75:C75"/>
    <mergeCell ref="B76:C76"/>
    <mergeCell ref="B87:C87"/>
    <mergeCell ref="B88:C88"/>
    <mergeCell ref="B89:C89"/>
    <mergeCell ref="B90:C90"/>
    <mergeCell ref="B91:C91"/>
    <mergeCell ref="B82:C82"/>
    <mergeCell ref="B83:C83"/>
    <mergeCell ref="B84:C84"/>
    <mergeCell ref="B85:C85"/>
    <mergeCell ref="B86:C86"/>
    <mergeCell ref="B94:C94"/>
    <mergeCell ref="B95:C95"/>
    <mergeCell ref="B96:C96"/>
    <mergeCell ref="B97:C97"/>
    <mergeCell ref="B98:C98"/>
    <mergeCell ref="B99:C99"/>
    <mergeCell ref="B100:C100"/>
    <mergeCell ref="B101:C101"/>
    <mergeCell ref="B92:C92"/>
    <mergeCell ref="B93:C93"/>
    <mergeCell ref="B162:C162"/>
    <mergeCell ref="B163:C163"/>
    <mergeCell ref="B164:C164"/>
    <mergeCell ref="B165:C165"/>
    <mergeCell ref="B166:C166"/>
    <mergeCell ref="B102:C102"/>
    <mergeCell ref="B158:C158"/>
    <mergeCell ref="B159:C159"/>
    <mergeCell ref="B160:C160"/>
    <mergeCell ref="B161:C161"/>
    <mergeCell ref="B145:C145"/>
    <mergeCell ref="B177:C177"/>
    <mergeCell ref="B172:C172"/>
    <mergeCell ref="B173:C173"/>
    <mergeCell ref="B174:C174"/>
    <mergeCell ref="B175:C175"/>
    <mergeCell ref="B176:C176"/>
    <mergeCell ref="B167:C167"/>
    <mergeCell ref="B168:C168"/>
    <mergeCell ref="B169:C169"/>
    <mergeCell ref="B170:C170"/>
    <mergeCell ref="B171:C171"/>
  </mergeCells>
  <phoneticPr fontId="1"/>
  <dataValidations count="1">
    <dataValidation type="list" allowBlank="1" showInputMessage="1" showErrorMessage="1" sqref="D144:D178" xr:uid="{00000000-0002-0000-0600-000000000000}">
      <formula1>"製材区分（製材・集成材・ＣＬＴ等）,木質ボード（パーティクルボード）,木質ボード（硬質繊維板）,木質ボード（中質繊維板）,木質ボード（軟質繊維板）,合板区分（合板・ＬＶＬ等）"</formula1>
    </dataValidation>
  </dataValidations>
  <pageMargins left="0.7" right="0.7" top="0.75" bottom="0.75" header="0.3" footer="0.3"/>
  <pageSetup paperSize="8" scale="4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'99_炭素貯蔵量算定データベース'!$O$11:$O$19</xm:f>
          </x14:formula1>
          <xm:sqref>I144:I178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8:P88"/>
  <sheetViews>
    <sheetView topLeftCell="C3" zoomScale="50" zoomScaleNormal="50" workbookViewId="0">
      <selection activeCell="M70" sqref="M70"/>
    </sheetView>
  </sheetViews>
  <sheetFormatPr defaultColWidth="9" defaultRowHeight="24.9" customHeight="1"/>
  <cols>
    <col min="1" max="1" width="3" style="51" customWidth="1"/>
    <col min="2" max="3" width="4.88671875" style="51" customWidth="1"/>
    <col min="4" max="4" width="31.21875" style="51" customWidth="1"/>
    <col min="5" max="5" width="32.88671875" style="68" customWidth="1"/>
    <col min="6" max="12" width="20.6640625" style="51" customWidth="1"/>
    <col min="13" max="13" width="25.44140625" style="51" customWidth="1"/>
    <col min="14" max="14" width="16.88671875" style="51" customWidth="1"/>
    <col min="15" max="15" width="26.44140625" style="51" customWidth="1"/>
    <col min="16" max="17" width="20.6640625" style="51" customWidth="1"/>
    <col min="18" max="16384" width="9" style="51"/>
  </cols>
  <sheetData>
    <row r="8" spans="2:16" ht="24.9" customHeight="1">
      <c r="N8" s="52" t="s">
        <v>106</v>
      </c>
      <c r="O8" s="53" t="str">
        <f>IF('1_入力シート (記入例) '!D3=0,"",'1_入力シート (記入例) '!D3)</f>
        <v>2025年○月○日</v>
      </c>
    </row>
    <row r="9" spans="2:16" ht="24.9" customHeight="1">
      <c r="N9" s="52" t="s">
        <v>107</v>
      </c>
      <c r="O9" s="436" t="str">
        <f>IF('1_入力シート (記入例) '!D4=0,"",'1_入力シート (記入例) '!D4)</f>
        <v>○○○○</v>
      </c>
      <c r="P9" s="274"/>
    </row>
    <row r="10" spans="2:16" ht="24.9" customHeight="1">
      <c r="N10" s="52" t="s">
        <v>108</v>
      </c>
      <c r="O10" s="436" t="str">
        <f>IF('1_入力シート (記入例) '!D5=0,"",'1_入力シート (記入例) '!D5)</f>
        <v>○○邸</v>
      </c>
      <c r="P10" s="274"/>
    </row>
    <row r="11" spans="2:16" ht="24.9" customHeight="1">
      <c r="N11" s="52" t="s">
        <v>109</v>
      </c>
      <c r="O11" s="109">
        <f>IF('1_入力シート (記入例) '!D6=0,"",'1_入力シート (記入例) '!D6)</f>
        <v>165</v>
      </c>
      <c r="P11" s="51" t="s">
        <v>110</v>
      </c>
    </row>
    <row r="12" spans="2:16" ht="24.9" customHeight="1">
      <c r="N12" s="52" t="s">
        <v>111</v>
      </c>
      <c r="O12" s="436" t="str">
        <f>IF('1_入力シート (記入例) '!D7=0,"",'1_入力シート (記入例) '!D7)</f>
        <v>○○○○</v>
      </c>
      <c r="P12" s="274"/>
    </row>
    <row r="16" spans="2:16" ht="24.9" customHeight="1">
      <c r="B16" s="404" t="s">
        <v>335</v>
      </c>
      <c r="C16" s="404"/>
      <c r="D16" s="404"/>
      <c r="E16" s="404"/>
      <c r="F16" s="404"/>
      <c r="G16" s="404"/>
      <c r="H16" s="404"/>
      <c r="I16" s="404"/>
      <c r="J16" s="404"/>
      <c r="K16" s="404"/>
      <c r="L16" s="404"/>
      <c r="M16" s="404"/>
    </row>
    <row r="17" spans="2:16" ht="24.9" customHeight="1">
      <c r="B17" s="404"/>
      <c r="C17" s="404"/>
      <c r="D17" s="404"/>
      <c r="E17" s="404"/>
      <c r="F17" s="404"/>
      <c r="G17" s="404"/>
      <c r="H17" s="404"/>
      <c r="I17" s="404"/>
      <c r="J17" s="404"/>
      <c r="K17" s="404"/>
      <c r="L17" s="404"/>
      <c r="M17" s="404"/>
    </row>
    <row r="19" spans="2:16" ht="24.9" customHeight="1">
      <c r="B19" s="414" t="s">
        <v>112</v>
      </c>
      <c r="C19" s="415"/>
      <c r="D19" s="405" t="s">
        <v>113</v>
      </c>
      <c r="E19" s="427" t="s">
        <v>118</v>
      </c>
      <c r="F19" s="408" t="s">
        <v>114</v>
      </c>
      <c r="G19" s="409"/>
      <c r="H19" s="409"/>
      <c r="I19" s="409"/>
      <c r="J19" s="409"/>
      <c r="K19" s="409"/>
      <c r="L19" s="410"/>
      <c r="M19" s="411" t="s">
        <v>115</v>
      </c>
      <c r="N19" s="424" t="s">
        <v>116</v>
      </c>
      <c r="O19" s="410" t="s">
        <v>117</v>
      </c>
      <c r="P19" s="423"/>
    </row>
    <row r="20" spans="2:16" ht="27" customHeight="1">
      <c r="B20" s="416"/>
      <c r="C20" s="417"/>
      <c r="D20" s="406"/>
      <c r="E20" s="299"/>
      <c r="F20" s="424" t="s">
        <v>119</v>
      </c>
      <c r="G20" s="430"/>
      <c r="H20" s="431"/>
      <c r="I20" s="432" t="s">
        <v>120</v>
      </c>
      <c r="J20" s="433"/>
      <c r="K20" s="434"/>
      <c r="L20" s="427" t="s">
        <v>121</v>
      </c>
      <c r="M20" s="412"/>
      <c r="N20" s="425"/>
      <c r="O20" s="427" t="s">
        <v>122</v>
      </c>
      <c r="P20" s="427" t="s">
        <v>123</v>
      </c>
    </row>
    <row r="21" spans="2:16" ht="27" customHeight="1">
      <c r="B21" s="416"/>
      <c r="C21" s="417"/>
      <c r="D21" s="406"/>
      <c r="E21" s="299"/>
      <c r="F21" s="309"/>
      <c r="G21" s="306"/>
      <c r="H21" s="310"/>
      <c r="I21" s="309"/>
      <c r="J21" s="306"/>
      <c r="K21" s="310"/>
      <c r="L21" s="428"/>
      <c r="M21" s="412"/>
      <c r="N21" s="425"/>
      <c r="O21" s="428"/>
      <c r="P21" s="428"/>
    </row>
    <row r="22" spans="2:16" ht="27" customHeight="1">
      <c r="B22" s="416"/>
      <c r="C22" s="417"/>
      <c r="D22" s="406"/>
      <c r="E22" s="299"/>
      <c r="F22" s="311"/>
      <c r="G22" s="337"/>
      <c r="H22" s="312"/>
      <c r="I22" s="311"/>
      <c r="J22" s="337"/>
      <c r="K22" s="312"/>
      <c r="L22" s="428"/>
      <c r="M22" s="412"/>
      <c r="N22" s="425"/>
      <c r="O22" s="428"/>
      <c r="P22" s="428"/>
    </row>
    <row r="23" spans="2:16" ht="36.75" customHeight="1">
      <c r="B23" s="418"/>
      <c r="C23" s="419"/>
      <c r="D23" s="407"/>
      <c r="E23" s="56"/>
      <c r="F23" s="55" t="s">
        <v>124</v>
      </c>
      <c r="G23" s="55" t="s">
        <v>125</v>
      </c>
      <c r="H23" s="55" t="s">
        <v>126</v>
      </c>
      <c r="I23" s="56" t="s">
        <v>124</v>
      </c>
      <c r="J23" s="56" t="s">
        <v>125</v>
      </c>
      <c r="K23" s="56" t="s">
        <v>126</v>
      </c>
      <c r="L23" s="429"/>
      <c r="M23" s="413"/>
      <c r="N23" s="426"/>
      <c r="O23" s="429"/>
      <c r="P23" s="429"/>
    </row>
    <row r="24" spans="2:16" ht="27.75" customHeight="1">
      <c r="B24" s="395">
        <v>1</v>
      </c>
      <c r="C24" s="277"/>
      <c r="D24" s="256" t="str">
        <f>IF('1_入力シート (記入例) '!C14=0,"",'1_入力シート (記入例) '!C14)</f>
        <v>製材区分（製材・集成材・ＣＬＴ等）</v>
      </c>
      <c r="E24" s="257" t="str">
        <f>IF('1_入力シート (記入例) '!E14=0,"",'1_入力シート (記入例) '!E14)</f>
        <v>製材、１０５ｍｍ正角材、柱</v>
      </c>
      <c r="F24" s="199" t="str">
        <f>IF('1_入力シート (記入例) '!G14=0,"",'1_入力シート (記入例) '!G14)</f>
        <v>スギ</v>
      </c>
      <c r="G24" s="200">
        <f>IF('1_入力シート (記入例) '!H14=0,0,'1_入力シート (記入例) '!H14)</f>
        <v>8</v>
      </c>
      <c r="H24" s="201">
        <f>IFERROR(IF(D24='99_炭素貯蔵量算定データベース'!$B$3,VLOOKUP(F24,'99_炭素貯蔵量算定データベース'!$F$3:$H$66,3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0.3306</v>
      </c>
      <c r="I24" s="200"/>
      <c r="J24" s="200"/>
      <c r="K24" s="201" t="str">
        <f>IFERROR(IF(D24='99_炭素貯蔵量算定データベース'!$B$3,VLOOKUP(I24,'99_炭素貯蔵量算定データベース'!$J$3:$L$85,3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L24" s="58">
        <f>IF(G24+J24=0,0,G24+J24)</f>
        <v>8</v>
      </c>
      <c r="M24" s="59">
        <f>IFERROR(VLOOKUP(D24,'99_炭素貯蔵量算定データベース'!$B$3:$D$8,3,FALSE),"")</f>
        <v>0.5</v>
      </c>
      <c r="N24" s="58">
        <f t="array" ref="N24">IF(IFERROR(SUM(IF(ISERROR(O24:P24),"",O24:P24)),"")=0,"",IFERROR(SUM(IF(ISERROR(O24:P24),"",O24:P24)),""))</f>
        <v>4.8</v>
      </c>
      <c r="O24" s="58">
        <f>IF(IFERROR(ROUND(G24*H24*M24*44/12,1),"")=0,"",IFERROR(ROUND(G24*H24*M24*44/12,1),""))</f>
        <v>4.8</v>
      </c>
      <c r="P24" s="58" t="str">
        <f>IF(IFERROR(ROUND(J24*K24*M24*44/12,1),"")=0,"",IFERROR(ROUND(J24*K24*M24*44/12,1),""))</f>
        <v/>
      </c>
    </row>
    <row r="25" spans="2:16" ht="27.75" customHeight="1">
      <c r="B25" s="395">
        <f>B24+1</f>
        <v>2</v>
      </c>
      <c r="C25" s="277"/>
      <c r="D25" s="256" t="str">
        <f>IF('1_入力シート (記入例) '!C15=0,"",'1_入力シート (記入例) '!C15)</f>
        <v>製材区分（製材・集成材・ＣＬＴ等）</v>
      </c>
      <c r="E25" s="257" t="str">
        <f>IF('1_入力シート (記入例) '!E15=0,"",'1_入力シート (記入例) '!E15)</f>
        <v>製材、１０５ｍｍ正角材、土台</v>
      </c>
      <c r="F25" s="199" t="str">
        <f>IF('1_入力シート (記入例) '!G15=0,"",'1_入力シート (記入例) '!G15)</f>
        <v>ヒノキ</v>
      </c>
      <c r="G25" s="200">
        <f>IF('1_入力シート (記入例) '!H15=0,0,'1_入力シート (記入例) '!H15)</f>
        <v>2</v>
      </c>
      <c r="H25" s="201">
        <f>IFERROR(IF(D25='99_炭素貯蔵量算定データベース'!$B$3,VLOOKUP(F25,'99_炭素貯蔵量算定データベース'!$F$3:$H$66,3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0.38279999999999997</v>
      </c>
      <c r="I25" s="200"/>
      <c r="J25" s="200"/>
      <c r="K25" s="201" t="str">
        <f>IFERROR(IF(D25='99_炭素貯蔵量算定データベース'!$B$3,VLOOKUP(I25,'99_炭素貯蔵量算定データベース'!$J$3:$L$85,3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L25" s="58">
        <f>IF(G25+J25=0,0,G25+J25)</f>
        <v>2</v>
      </c>
      <c r="M25" s="59">
        <f>IFERROR(VLOOKUP(D25,'99_炭素貯蔵量算定データベース'!$B$3:$D$8,3,FALSE),"")</f>
        <v>0.5</v>
      </c>
      <c r="N25" s="58">
        <f t="array" ref="N25">IF(IFERROR(SUM(IF(ISERROR(O25:P25),"",O25:P25)),"")=0,"",IFERROR(SUM(IF(ISERROR(O25:P25),"",O25:P25)),""))</f>
        <v>1.4</v>
      </c>
      <c r="O25" s="58">
        <f>IF(IFERROR(ROUND(G25*H25*M25*44/12,1),"")=0,"",IFERROR(ROUND(G25*H25*M25*44/12,1),""))</f>
        <v>1.4</v>
      </c>
      <c r="P25" s="58" t="str">
        <f>IF(IFERROR(ROUND(J25*K25*M25*44/12,1),"")=0,"",IFERROR(ROUND(J25*K25*M25*44/12,1),""))</f>
        <v/>
      </c>
    </row>
    <row r="26" spans="2:16" ht="27.75" customHeight="1">
      <c r="B26" s="395">
        <f>B25+1</f>
        <v>3</v>
      </c>
      <c r="C26" s="277"/>
      <c r="D26" s="256" t="str">
        <f>IF('1_入力シート (記入例) '!C16=0,"",'1_入力シート (記入例) '!C16)</f>
        <v>製材区分（製材・集成材・ＣＬＴ等）</v>
      </c>
      <c r="E26" s="257" t="str">
        <f>IF('1_入力シート (記入例) '!E16=0,"",'1_入力シート (記入例) '!E16)</f>
        <v>集成材（ヒノキ＋スギ）、105×210、240、270mm、梁のうちヒノキ</v>
      </c>
      <c r="F26" s="199" t="str">
        <f>IF('1_入力シート (記入例) '!G16=0,"",'1_入力シート (記入例) '!G16)</f>
        <v>ヒノキ</v>
      </c>
      <c r="G26" s="200">
        <f>IF('1_入力シート (記入例) '!H16=0,0,'1_入力シート (記入例) '!H16)</f>
        <v>1</v>
      </c>
      <c r="H26" s="201">
        <f>IFERROR(IF(D26='99_炭素貯蔵量算定データベース'!$B$3,VLOOKUP(F26,'99_炭素貯蔵量算定データベース'!$F$3:$H$66,3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0.38279999999999997</v>
      </c>
      <c r="I26" s="200"/>
      <c r="J26" s="200"/>
      <c r="K26" s="201" t="str">
        <f>IFERROR(IF(D26='99_炭素貯蔵量算定データベース'!$B$3,VLOOKUP(I26,'99_炭素貯蔵量算定データベース'!$J$3:$L$85,3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L26" s="58">
        <f t="shared" ref="L26:L69" si="0">IF(G26+J26=0,0,G26+J26)</f>
        <v>1</v>
      </c>
      <c r="M26" s="59">
        <f>IFERROR(VLOOKUP(D26,'99_炭素貯蔵量算定データベース'!$B$3:$D$8,3,FALSE),"")</f>
        <v>0.5</v>
      </c>
      <c r="N26" s="58">
        <f t="array" ref="N26">IF(IFERROR(SUM(IF(ISERROR(O26:P26),"",O26:P26)),"")=0,"",IFERROR(SUM(IF(ISERROR(O26:P26),"",O26:P26)),""))</f>
        <v>0.7</v>
      </c>
      <c r="O26" s="58">
        <f t="shared" ref="O26:O69" si="1">IF(IFERROR(ROUND(G26*H26*M26*44/12,1),"")=0,"",IFERROR(ROUND(G26*H26*M26*44/12,1),""))</f>
        <v>0.7</v>
      </c>
      <c r="P26" s="58" t="str">
        <f t="shared" ref="P26:P69" si="2">IF(IFERROR(ROUND(J26*K26*M26*44/12,1),"")=0,"",IFERROR(ROUND(J26*K26*M26*44/12,1),""))</f>
        <v/>
      </c>
    </row>
    <row r="27" spans="2:16" ht="27.75" customHeight="1">
      <c r="B27" s="395">
        <f t="shared" ref="B27:B52" si="3">B26+1</f>
        <v>4</v>
      </c>
      <c r="C27" s="277"/>
      <c r="D27" s="256" t="str">
        <f>IF('1_入力シート (記入例) '!C17=0,"",'1_入力シート (記入例) '!C17)</f>
        <v>製材区分（製材・集成材・ＣＬＴ等）</v>
      </c>
      <c r="E27" s="257" t="str">
        <f>IF('1_入力シート (記入例) '!E17=0,"",'1_入力シート (記入例) '!E17)</f>
        <v>集成材（ヒノキ＋スギ）、105×210、240、270mm、梁のうちスギ</v>
      </c>
      <c r="F27" s="199" t="str">
        <f>IF('1_入力シート (記入例) '!G17=0,"",'1_入力シート (記入例) '!G17)</f>
        <v>スギ</v>
      </c>
      <c r="G27" s="200">
        <f>IF('1_入力シート (記入例) '!H17=0,0,'1_入力シート (記入例) '!H17)</f>
        <v>2</v>
      </c>
      <c r="H27" s="201">
        <f>IFERROR(IF(D27='99_炭素貯蔵量算定データベース'!$B$3,VLOOKUP(F27,'99_炭素貯蔵量算定データベース'!$F$3:$H$66,3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0.3306</v>
      </c>
      <c r="I27" s="200"/>
      <c r="J27" s="200"/>
      <c r="K27" s="201" t="str">
        <f>IFERROR(IF(D27='99_炭素貯蔵量算定データベース'!$B$3,VLOOKUP(I27,'99_炭素貯蔵量算定データベース'!$J$3:$L$85,3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L27" s="58">
        <f t="shared" si="0"/>
        <v>2</v>
      </c>
      <c r="M27" s="59">
        <f>IFERROR(VLOOKUP(D27,'99_炭素貯蔵量算定データベース'!$B$3:$D$8,3,FALSE),"")</f>
        <v>0.5</v>
      </c>
      <c r="N27" s="58">
        <f t="array" ref="N27">IF(IFERROR(SUM(IF(ISERROR(O27:P27),"",O27:P27)),"")=0,"",IFERROR(SUM(IF(ISERROR(O27:P27),"",O27:P27)),""))</f>
        <v>1.2</v>
      </c>
      <c r="O27" s="58">
        <f t="shared" si="1"/>
        <v>1.2</v>
      </c>
      <c r="P27" s="58" t="str">
        <f t="shared" si="2"/>
        <v/>
      </c>
    </row>
    <row r="28" spans="2:16" ht="27.75" customHeight="1" thickBot="1">
      <c r="B28" s="414">
        <f t="shared" si="3"/>
        <v>5</v>
      </c>
      <c r="C28" s="415"/>
      <c r="D28" s="258" t="str">
        <f>IF('1_入力シート (記入例) '!C18=0,"",'1_入力シート (記入例) '!C18)</f>
        <v>製材区分（製材・集成材・ＣＬＴ等）</v>
      </c>
      <c r="E28" s="259" t="str">
        <f>IF('1_入力シート (記入例) '!E18=0,"",'1_入力シート (記入例) '!E18)</f>
        <v>ＣＬＴ（スギ、ヒノキ）、1820×1820×90mm、壁</v>
      </c>
      <c r="F28" s="211" t="str">
        <f>IF('1_入力シート (記入例) '!G18=0,"",'1_入力シート (記入例) '!G18)</f>
        <v>スギ</v>
      </c>
      <c r="G28" s="212">
        <f>IF('1_入力シート (記入例) '!H18=0,0,'1_入力シート (記入例) '!H18)</f>
        <v>2</v>
      </c>
      <c r="H28" s="201">
        <f>IFERROR(IF(D28='99_炭素貯蔵量算定データベース'!$B$3,VLOOKUP(F28,'99_炭素貯蔵量算定データベース'!$F$3:$H$66,3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0.3306</v>
      </c>
      <c r="I28" s="200"/>
      <c r="J28" s="200"/>
      <c r="K28" s="201" t="str">
        <f>IFERROR(IF(D28='99_炭素貯蔵量算定データベース'!$B$3,VLOOKUP(I28,'99_炭素貯蔵量算定データベース'!$J$3:$L$85,3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L28" s="58">
        <f t="shared" si="0"/>
        <v>2</v>
      </c>
      <c r="M28" s="59">
        <f>IFERROR(VLOOKUP(D28,'99_炭素貯蔵量算定データベース'!$B$3:$D$8,3,FALSE),"")</f>
        <v>0.5</v>
      </c>
      <c r="N28" s="58">
        <f t="array" ref="N28">IF(IFERROR(SUM(IF(ISERROR(O28:P28),"",O28:P28)),"")=0,"",IFERROR(SUM(IF(ISERROR(O28:P28),"",O28:P28)),""))</f>
        <v>1.2</v>
      </c>
      <c r="O28" s="58">
        <f t="shared" si="1"/>
        <v>1.2</v>
      </c>
      <c r="P28" s="58" t="str">
        <f t="shared" si="2"/>
        <v/>
      </c>
    </row>
    <row r="29" spans="2:16" ht="27.75" customHeight="1" thickTop="1">
      <c r="B29" s="437">
        <f t="shared" si="3"/>
        <v>6</v>
      </c>
      <c r="C29" s="438"/>
      <c r="D29" s="260" t="str">
        <f>IF('1_入力シート (記入例) '!C19=0,"",'1_入力シート (記入例) '!C19)</f>
        <v>合板区分（合板・ＬＶＬ等）</v>
      </c>
      <c r="E29" s="261" t="str">
        <f>IF('1_入力シート (記入例) '!E19=0,"",'1_入力シート (記入例) '!E19)</f>
        <v>構造用合板（スギ＋ベイマツ）、910×1820、2730mm、壁、床</v>
      </c>
      <c r="F29" s="213" t="str">
        <f>IF('1_入力シート (記入例) '!G19=0,"",'1_入力シート (記入例) '!G19)</f>
        <v/>
      </c>
      <c r="G29" s="214">
        <f>IF('1_入力シート (記入例) '!H19=0,0,'1_入力シート (記入例) '!H19)</f>
        <v>0</v>
      </c>
      <c r="H29" s="207">
        <f>IFERROR(IF(D29='99_炭素貯蔵量算定データベース'!$B$3,VLOOKUP(F29,'99_炭素貯蔵量算定データベース'!$F$3:$H$66,3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0.54200000000000004</v>
      </c>
      <c r="I29" s="200"/>
      <c r="J29" s="200"/>
      <c r="K29" s="201">
        <f>IFERROR(IF(D29='99_炭素貯蔵量算定データベース'!$B$3,VLOOKUP(I29,'99_炭素貯蔵量算定データベース'!$J$3:$L$85,3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0.54200000000000004</v>
      </c>
      <c r="L29" s="58">
        <f t="shared" si="0"/>
        <v>0</v>
      </c>
      <c r="M29" s="59">
        <f>IFERROR(VLOOKUP(D29,'99_炭素貯蔵量算定データベース'!$B$3:$D$8,3,FALSE),"")</f>
        <v>0.49299999999999999</v>
      </c>
      <c r="N29" s="58" t="str">
        <f t="array" ref="N29">IF(IFERROR(SUM(IF(ISERROR(O29:P29),"",O29:P29)),"")=0,"",IFERROR(SUM(IF(ISERROR(O29:P29),"",O29:P29)),""))</f>
        <v/>
      </c>
      <c r="O29" s="58" t="str">
        <f t="shared" si="1"/>
        <v/>
      </c>
      <c r="P29" s="58" t="str">
        <f t="shared" si="2"/>
        <v/>
      </c>
    </row>
    <row r="30" spans="2:16" ht="27.75" customHeight="1">
      <c r="B30" s="439">
        <f t="shared" si="3"/>
        <v>7</v>
      </c>
      <c r="C30" s="277"/>
      <c r="D30" s="256" t="str">
        <f>IF('1_入力シート (記入例) '!C20=0,"",'1_入力シート (記入例) '!C20)</f>
        <v>製材区分（製材・集成材・ＣＬＴ等）</v>
      </c>
      <c r="E30" s="257" t="str">
        <f>IF('1_入力シート (記入例) '!E20=0,"",'1_入力シート (記入例) '!E20)</f>
        <v>集成材（国産＋外国産）、105×210、240mm、梁</v>
      </c>
      <c r="F30" s="199" t="str">
        <f>IF('1_入力シート (記入例) '!G20=0,"",'1_入力シート (記入例) '!G20)</f>
        <v/>
      </c>
      <c r="G30" s="215">
        <f>IF('1_入力シート (記入例) '!H20=0,0,'1_入力シート (記入例) '!H20)</f>
        <v>0</v>
      </c>
      <c r="H30" s="207" t="str">
        <f>IFERROR(IF(D30='99_炭素貯蔵量算定データベース'!$B$3,VLOOKUP(F30,'99_炭素貯蔵量算定データベース'!$F$3:$H$66,3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I30" s="200"/>
      <c r="J30" s="200"/>
      <c r="K30" s="201" t="str">
        <f>IFERROR(IF(D30='99_炭素貯蔵量算定データベース'!$B$3,VLOOKUP(I30,'99_炭素貯蔵量算定データベース'!$J$3:$L$85,3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L30" s="58">
        <f t="shared" si="0"/>
        <v>0</v>
      </c>
      <c r="M30" s="59">
        <f>IFERROR(VLOOKUP(D30,'99_炭素貯蔵量算定データベース'!$B$3:$D$8,3,FALSE),"")</f>
        <v>0.5</v>
      </c>
      <c r="N30" s="58" t="str">
        <f t="array" ref="N30">IF(IFERROR(SUM(IF(ISERROR(O30:P30),"",O30:P30)),"")=0,"",IFERROR(SUM(IF(ISERROR(O30:P30),"",O30:P30)),""))</f>
        <v/>
      </c>
      <c r="O30" s="58" t="str">
        <f t="shared" si="1"/>
        <v/>
      </c>
      <c r="P30" s="58" t="str">
        <f t="shared" si="2"/>
        <v/>
      </c>
    </row>
    <row r="31" spans="2:16" ht="27.75" customHeight="1" thickBot="1">
      <c r="B31" s="440">
        <f t="shared" si="3"/>
        <v>8</v>
      </c>
      <c r="C31" s="441"/>
      <c r="D31" s="262" t="str">
        <f>IF('1_入力シート (記入例) '!C21=0,"",'1_入力シート (記入例) '!C21)</f>
        <v>合板区分（合板・ＬＶＬ等）</v>
      </c>
      <c r="E31" s="263" t="str">
        <f>IF('1_入力シート (記入例) '!E21=0,"",'1_入力シート (記入例) '!E21)</f>
        <v>LVL、105×210mm、梁</v>
      </c>
      <c r="F31" s="216" t="str">
        <f>IF('1_入力シート (記入例) '!G21=0,"",'1_入力シート (記入例) '!G21)</f>
        <v/>
      </c>
      <c r="G31" s="217">
        <f>IF('1_入力シート (記入例) '!H21=0,0,'1_入力シート (記入例) '!H21)</f>
        <v>0</v>
      </c>
      <c r="H31" s="207">
        <f>IFERROR(IF(D31='99_炭素貯蔵量算定データベース'!$B$3,VLOOKUP(F31,'99_炭素貯蔵量算定データベース'!$F$3:$H$66,3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0.54200000000000004</v>
      </c>
      <c r="I31" s="200"/>
      <c r="J31" s="200"/>
      <c r="K31" s="201">
        <f>IFERROR(IF(D31='99_炭素貯蔵量算定データベース'!$B$3,VLOOKUP(I31,'99_炭素貯蔵量算定データベース'!$J$3:$L$85,3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0.54200000000000004</v>
      </c>
      <c r="L31" s="58">
        <f t="shared" si="0"/>
        <v>0</v>
      </c>
      <c r="M31" s="59">
        <f>IFERROR(VLOOKUP(D31,'99_炭素貯蔵量算定データベース'!$B$3:$D$8,3,FALSE),"")</f>
        <v>0.49299999999999999</v>
      </c>
      <c r="N31" s="58" t="str">
        <f t="array" ref="N31">IF(IFERROR(SUM(IF(ISERROR(O31:P31),"",O31:P31)),"")=0,"",IFERROR(SUM(IF(ISERROR(O31:P31),"",O31:P31)),""))</f>
        <v/>
      </c>
      <c r="O31" s="58" t="str">
        <f t="shared" si="1"/>
        <v/>
      </c>
      <c r="P31" s="58" t="str">
        <f t="shared" si="2"/>
        <v/>
      </c>
    </row>
    <row r="32" spans="2:16" ht="27.75" customHeight="1" thickTop="1">
      <c r="B32" s="418">
        <f t="shared" si="3"/>
        <v>9</v>
      </c>
      <c r="C32" s="419"/>
      <c r="D32" s="264" t="str">
        <f>IF('1_入力シート (記入例) '!C22=0,"",'1_入力シート (記入例) '!C22)</f>
        <v>製材区分（製材・集成材・ＣＬＴ等）</v>
      </c>
      <c r="E32" s="265" t="str">
        <f>IF('1_入力シート (記入例) '!E22=0,"",'1_入力シート (記入例) '!E22)</f>
        <v>製材、羽柄材（間柱、母屋、垂木等）</v>
      </c>
      <c r="F32" s="218" t="str">
        <f>IF('1_入力シート (記入例) '!G22=0,"",'1_入力シート (記入例) '!G22)</f>
        <v>スギ</v>
      </c>
      <c r="G32" s="219">
        <f>IF('1_入力シート (記入例) '!H22=0,0,'1_入力シート (記入例) '!H22)</f>
        <v>2</v>
      </c>
      <c r="H32" s="201">
        <f>IFERROR(IF(D32='99_炭素貯蔵量算定データベース'!$B$3,VLOOKUP(F32,'99_炭素貯蔵量算定データベース'!$F$3:$H$66,3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0.3306</v>
      </c>
      <c r="I32" s="200"/>
      <c r="J32" s="200"/>
      <c r="K32" s="201" t="str">
        <f>IFERROR(IF(D32='99_炭素貯蔵量算定データベース'!$B$3,VLOOKUP(I32,'99_炭素貯蔵量算定データベース'!$J$3:$L$85,3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L32" s="58">
        <f t="shared" si="0"/>
        <v>2</v>
      </c>
      <c r="M32" s="59">
        <f>IFERROR(VLOOKUP(D32,'99_炭素貯蔵量算定データベース'!$B$3:$D$8,3,FALSE),"")</f>
        <v>0.5</v>
      </c>
      <c r="N32" s="58">
        <f t="array" ref="N32">IF(IFERROR(SUM(IF(ISERROR(O32:P32),"",O32:P32)),"")=0,"",IFERROR(SUM(IF(ISERROR(O32:P32),"",O32:P32)),""))</f>
        <v>1.2</v>
      </c>
      <c r="O32" s="58">
        <f t="shared" si="1"/>
        <v>1.2</v>
      </c>
      <c r="P32" s="58" t="str">
        <f t="shared" si="2"/>
        <v/>
      </c>
    </row>
    <row r="33" spans="2:16" ht="27.75" customHeight="1">
      <c r="B33" s="395">
        <f t="shared" si="3"/>
        <v>10</v>
      </c>
      <c r="C33" s="277"/>
      <c r="D33" s="256" t="str">
        <f>IF('1_入力シート (記入例) '!C23=0,"",'1_入力シート (記入例) '!C23)</f>
        <v>製材区分（製材・集成材・ＣＬＴ等）</v>
      </c>
      <c r="E33" s="257" t="str">
        <f>IF('1_入力シート (記入例) '!E23=0,"",'1_入力シート (記入例) '!E23)</f>
        <v>製材、造作材</v>
      </c>
      <c r="F33" s="199" t="str">
        <f>IF('1_入力シート (記入例) '!G23=0,"",'1_入力シート (記入例) '!G23)</f>
        <v>スギ</v>
      </c>
      <c r="G33" s="200">
        <f>IF('1_入力シート (記入例) '!H23=0,0,'1_入力シート (記入例) '!H23)</f>
        <v>1</v>
      </c>
      <c r="H33" s="201">
        <f>IFERROR(IF(D33='99_炭素貯蔵量算定データベース'!$B$3,VLOOKUP(F33,'99_炭素貯蔵量算定データベース'!$F$3:$H$66,3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0.3306</v>
      </c>
      <c r="I33" s="200"/>
      <c r="J33" s="200"/>
      <c r="K33" s="201" t="str">
        <f>IFERROR(IF(D33='99_炭素貯蔵量算定データベース'!$B$3,VLOOKUP(I33,'99_炭素貯蔵量算定データベース'!$J$3:$L$85,3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L33" s="58">
        <f t="shared" si="0"/>
        <v>1</v>
      </c>
      <c r="M33" s="59">
        <f>IFERROR(VLOOKUP(D33,'99_炭素貯蔵量算定データベース'!$B$3:$D$8,3,FALSE),"")</f>
        <v>0.5</v>
      </c>
      <c r="N33" s="58">
        <f t="array" ref="N33">IF(IFERROR(SUM(IF(ISERROR(O33:P33),"",O33:P33)),"")=0,"",IFERROR(SUM(IF(ISERROR(O33:P33),"",O33:P33)),""))</f>
        <v>0.6</v>
      </c>
      <c r="O33" s="58">
        <f t="shared" si="1"/>
        <v>0.6</v>
      </c>
      <c r="P33" s="58" t="str">
        <f t="shared" si="2"/>
        <v/>
      </c>
    </row>
    <row r="34" spans="2:16" ht="27.75" customHeight="1">
      <c r="B34" s="395">
        <f t="shared" si="3"/>
        <v>11</v>
      </c>
      <c r="C34" s="277"/>
      <c r="D34" s="256" t="str">
        <f>IF('1_入力シート (記入例) '!C24=0,"",'1_入力シート (記入例) '!C24)</f>
        <v>製材区分（製材・集成材・ＣＬＴ等）</v>
      </c>
      <c r="E34" s="257" t="str">
        <f>IF('1_入力シート (記入例) '!E24=0,"",'1_入力シート (記入例) '!E24)</f>
        <v>製材、外構（木塀）</v>
      </c>
      <c r="F34" s="199" t="str">
        <f>IF('1_入力シート (記入例) '!G24=0,"",'1_入力シート (記入例) '!G24)</f>
        <v>スギ</v>
      </c>
      <c r="G34" s="200">
        <f>IF('1_入力シート (記入例) '!H24=0,0,'1_入力シート (記入例) '!H24)</f>
        <v>15</v>
      </c>
      <c r="H34" s="201">
        <f>IFERROR(IF(D34='99_炭素貯蔵量算定データベース'!$B$3,VLOOKUP(F34,'99_炭素貯蔵量算定データベース'!$F$3:$H$66,3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0.3306</v>
      </c>
      <c r="I34" s="200"/>
      <c r="J34" s="200"/>
      <c r="K34" s="201" t="str">
        <f>IFERROR(IF(D34='99_炭素貯蔵量算定データベース'!$B$3,VLOOKUP(I34,'99_炭素貯蔵量算定データベース'!$J$3:$L$85,3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L34" s="58">
        <f t="shared" si="0"/>
        <v>15</v>
      </c>
      <c r="M34" s="59">
        <f>IFERROR(VLOOKUP(D34,'99_炭素貯蔵量算定データベース'!$B$3:$D$8,3,FALSE),"")</f>
        <v>0.5</v>
      </c>
      <c r="N34" s="58">
        <f t="array" ref="N34">IF(IFERROR(SUM(IF(ISERROR(O34:P34),"",O34:P34)),"")=0,"",IFERROR(SUM(IF(ISERROR(O34:P34),"",O34:P34)),""))</f>
        <v>9.1</v>
      </c>
      <c r="O34" s="58">
        <f t="shared" si="1"/>
        <v>9.1</v>
      </c>
      <c r="P34" s="58" t="str">
        <f t="shared" si="2"/>
        <v/>
      </c>
    </row>
    <row r="35" spans="2:16" ht="27.75" customHeight="1">
      <c r="B35" s="397">
        <f t="shared" si="3"/>
        <v>12</v>
      </c>
      <c r="C35" s="296"/>
      <c r="D35" s="199" t="str">
        <f>IF('1_入力シート (記入例) '!C25=0,"",'1_入力シート (記入例) '!C25)</f>
        <v>製材区分（製材・集成材・ＣＬＴ等）</v>
      </c>
      <c r="E35" s="257" t="str">
        <f>IF('1_入力シート (記入例) '!E25=0,"",'1_入力シート (記入例) '!E25)</f>
        <v>製材、外構（木塀）</v>
      </c>
      <c r="F35" s="199" t="str">
        <f>IF('1_入力シート (記入例) '!G25=0,"",'1_入力シート (記入例) '!G25)</f>
        <v>ヒノキ</v>
      </c>
      <c r="G35" s="200">
        <f>IF('1_入力シート (記入例) '!H25=0,0,'1_入力シート (記入例) '!H25)</f>
        <v>3</v>
      </c>
      <c r="H35" s="201">
        <f>IFERROR(IF(D35='99_炭素貯蔵量算定データベース'!$B$3,VLOOKUP(F35,'99_炭素貯蔵量算定データベース'!$F$3:$H$66,3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0.38279999999999997</v>
      </c>
      <c r="I35" s="200"/>
      <c r="J35" s="200"/>
      <c r="K35" s="207" t="str">
        <f>IFERROR(IF(D35='99_炭素貯蔵量算定データベース'!$B$3,VLOOKUP(I35,'99_炭素貯蔵量算定データベース'!$J$3:$L$85,3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L35" s="58">
        <f t="shared" si="0"/>
        <v>3</v>
      </c>
      <c r="M35" s="59">
        <f>IFERROR(VLOOKUP(D35,'99_炭素貯蔵量算定データベース'!$B$3:$D$8,3,FALSE),"")</f>
        <v>0.5</v>
      </c>
      <c r="N35" s="58">
        <f t="array" ref="N35">IF(IFERROR(SUM(IF(ISERROR(O35:P35),"",O35:P35)),"")=0,"",IFERROR(SUM(IF(ISERROR(O35:P35),"",O35:P35)),""))</f>
        <v>2.1</v>
      </c>
      <c r="O35" s="58">
        <f t="shared" si="1"/>
        <v>2.1</v>
      </c>
      <c r="P35" s="58" t="str">
        <f t="shared" si="2"/>
        <v/>
      </c>
    </row>
    <row r="36" spans="2:16" ht="27.75" customHeight="1">
      <c r="B36" s="397">
        <f t="shared" si="3"/>
        <v>13</v>
      </c>
      <c r="C36" s="296"/>
      <c r="D36" s="199" t="str">
        <f>IF('1_入力シート (記入例) '!C26=0,"",'1_入力シート (記入例) '!C26)</f>
        <v/>
      </c>
      <c r="E36" s="257" t="str">
        <f>IF('1_入力シート (記入例) '!E26=0,"",'1_入力シート (記入例) '!E26)</f>
        <v/>
      </c>
      <c r="F36" s="199" t="str">
        <f>IF('1_入力シート (記入例) '!G26=0,"",'1_入力シート (記入例) '!G26)</f>
        <v/>
      </c>
      <c r="G36" s="200">
        <f>IF('1_入力シート (記入例) '!H26=0,0,'1_入力シート (記入例) '!H26)</f>
        <v>0</v>
      </c>
      <c r="H36" s="201" t="str">
        <f>IFERROR(IF(D36='99_炭素貯蔵量算定データベース'!$B$3,VLOOKUP(F36,'99_炭素貯蔵量算定データベース'!$F$3:$H$66,3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I36" s="200"/>
      <c r="J36" s="200"/>
      <c r="K36" s="207" t="str">
        <f>IFERROR(IF(D36='99_炭素貯蔵量算定データベース'!$B$3,VLOOKUP(I36,'99_炭素貯蔵量算定データベース'!$J$3:$L$85,3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L36" s="58">
        <f t="shared" ref="L36:L52" si="4">IF(G36+J36=0,0,G36+J36)</f>
        <v>0</v>
      </c>
      <c r="M36" s="59" t="str">
        <f>IFERROR(VLOOKUP(D36,'99_炭素貯蔵量算定データベース'!$B$3:$D$8,3,FALSE),"")</f>
        <v/>
      </c>
      <c r="N36" s="58" t="str">
        <f t="array" ref="N36">IF(IFERROR(SUM(IF(ISERROR(O36:P36),"",O36:P36)),"")=0,"",IFERROR(SUM(IF(ISERROR(O36:P36),"",O36:P36)),""))</f>
        <v/>
      </c>
      <c r="O36" s="58" t="str">
        <f t="shared" ref="O36:O52" si="5">IF(IFERROR(ROUND(G36*H36*M36*44/12,1),"")=0,"",IFERROR(ROUND(G36*H36*M36*44/12,1),""))</f>
        <v/>
      </c>
      <c r="P36" s="58" t="str">
        <f t="shared" ref="P36:P52" si="6">IF(IFERROR(ROUND(J36*K36*M36*44/12,1),"")=0,"",IFERROR(ROUND(J36*K36*M36*44/12,1),""))</f>
        <v/>
      </c>
    </row>
    <row r="37" spans="2:16" ht="27.75" customHeight="1">
      <c r="B37" s="397">
        <f>B36+1</f>
        <v>14</v>
      </c>
      <c r="C37" s="296"/>
      <c r="D37" s="199" t="str">
        <f>IF('1_入力シート (記入例) '!C27=0,"",'1_入力シート (記入例) '!C27)</f>
        <v/>
      </c>
      <c r="E37" s="257" t="str">
        <f>IF('1_入力シート (記入例) '!E27=0,"",'1_入力シート (記入例) '!E27)</f>
        <v/>
      </c>
      <c r="F37" s="199" t="str">
        <f>IF('1_入力シート (記入例) '!G27=0,"",'1_入力シート (記入例) '!G27)</f>
        <v/>
      </c>
      <c r="G37" s="200">
        <f>IF('1_入力シート (記入例) '!H27=0,0,'1_入力シート (記入例) '!H27)</f>
        <v>0</v>
      </c>
      <c r="H37" s="201" t="str">
        <f>IFERROR(IF(D37='99_炭素貯蔵量算定データベース'!$B$3,VLOOKUP(F37,'99_炭素貯蔵量算定データベース'!$F$3:$H$66,3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I37" s="200"/>
      <c r="J37" s="200"/>
      <c r="K37" s="207" t="str">
        <f>IFERROR(IF(D37='99_炭素貯蔵量算定データベース'!$B$3,VLOOKUP(I37,'99_炭素貯蔵量算定データベース'!$J$3:$L$85,3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L37" s="58">
        <f t="shared" si="4"/>
        <v>0</v>
      </c>
      <c r="M37" s="59" t="str">
        <f>IFERROR(VLOOKUP(D37,'99_炭素貯蔵量算定データベース'!$B$3:$D$8,3,FALSE),"")</f>
        <v/>
      </c>
      <c r="N37" s="58" t="str">
        <f t="array" ref="N37">IF(IFERROR(SUM(IF(ISERROR(O37:P37),"",O37:P37)),"")=0,"",IFERROR(SUM(IF(ISERROR(O37:P37),"",O37:P37)),""))</f>
        <v/>
      </c>
      <c r="O37" s="58" t="str">
        <f t="shared" si="5"/>
        <v/>
      </c>
      <c r="P37" s="58" t="str">
        <f t="shared" si="6"/>
        <v/>
      </c>
    </row>
    <row r="38" spans="2:16" ht="27.75" customHeight="1">
      <c r="B38" s="397">
        <f>B37+1</f>
        <v>15</v>
      </c>
      <c r="C38" s="296"/>
      <c r="D38" s="199" t="str">
        <f>IF('1_入力シート (記入例) '!C28=0,"",'1_入力シート (記入例) '!C28)</f>
        <v/>
      </c>
      <c r="E38" s="257" t="str">
        <f>IF('1_入力シート (記入例) '!E28=0,"",'1_入力シート (記入例) '!E28)</f>
        <v/>
      </c>
      <c r="F38" s="199" t="s">
        <v>338</v>
      </c>
      <c r="G38" s="200">
        <f>IF('1_入力シート (記入例) '!H28=0,0,'1_入力シート (記入例) '!H28)</f>
        <v>0</v>
      </c>
      <c r="H38" s="201" t="str">
        <f>IFERROR(IF(D38='99_炭素貯蔵量算定データベース'!$B$3,VLOOKUP(F38,'99_炭素貯蔵量算定データベース'!$F$3:$H$66,3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I38" s="200"/>
      <c r="J38" s="200"/>
      <c r="K38" s="207" t="str">
        <f>IFERROR(IF(D38='99_炭素貯蔵量算定データベース'!$B$3,VLOOKUP(I38,'99_炭素貯蔵量算定データベース'!$J$3:$L$85,3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L38" s="58">
        <f t="shared" si="4"/>
        <v>0</v>
      </c>
      <c r="M38" s="59" t="str">
        <f>IFERROR(VLOOKUP(D38,'99_炭素貯蔵量算定データベース'!$B$3:$D$8,3,FALSE),"")</f>
        <v/>
      </c>
      <c r="N38" s="58" t="str">
        <f t="array" ref="N38">IF(IFERROR(SUM(IF(ISERROR(O38:P38),"",O38:P38)),"")=0,"",IFERROR(SUM(IF(ISERROR(O38:P38),"",O38:P38)),""))</f>
        <v/>
      </c>
      <c r="O38" s="58" t="str">
        <f t="shared" si="5"/>
        <v/>
      </c>
      <c r="P38" s="58" t="str">
        <f t="shared" si="6"/>
        <v/>
      </c>
    </row>
    <row r="39" spans="2:16" ht="27.75" customHeight="1">
      <c r="B39" s="397">
        <f t="shared" si="3"/>
        <v>16</v>
      </c>
      <c r="C39" s="296"/>
      <c r="D39" s="199" t="str">
        <f>IF('1_入力シート (記入例) '!C29=0,"",'1_入力シート (記入例) '!C29)</f>
        <v/>
      </c>
      <c r="E39" s="257" t="str">
        <f>IF('1_入力シート (記入例) '!E29=0,"",'1_入力シート (記入例) '!E29)</f>
        <v/>
      </c>
      <c r="F39" s="199" t="str">
        <f>IF('1_入力シート (記入例) '!G29=0,"",'1_入力シート (記入例) '!G29)</f>
        <v/>
      </c>
      <c r="G39" s="200">
        <f>IF('1_入力シート (記入例) '!H29=0,0,'1_入力シート (記入例) '!H29)</f>
        <v>0</v>
      </c>
      <c r="H39" s="201" t="str">
        <f>IFERROR(IF(D39='99_炭素貯蔵量算定データベース'!$B$3,VLOOKUP(F39,'99_炭素貯蔵量算定データベース'!$F$3:$H$66,3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I39" s="200"/>
      <c r="J39" s="200"/>
      <c r="K39" s="207" t="str">
        <f>IFERROR(IF(D39='99_炭素貯蔵量算定データベース'!$B$3,VLOOKUP(I39,'99_炭素貯蔵量算定データベース'!$J$3:$L$85,3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L39" s="58">
        <f t="shared" si="4"/>
        <v>0</v>
      </c>
      <c r="M39" s="59" t="str">
        <f>IFERROR(VLOOKUP(D39,'99_炭素貯蔵量算定データベース'!$B$3:$D$8,3,FALSE),"")</f>
        <v/>
      </c>
      <c r="N39" s="58" t="str">
        <f t="array" ref="N39">IF(IFERROR(SUM(IF(ISERROR(O39:P39),"",O39:P39)),"")=0,"",IFERROR(SUM(IF(ISERROR(O39:P39),"",O39:P39)),""))</f>
        <v/>
      </c>
      <c r="O39" s="58" t="str">
        <f t="shared" si="5"/>
        <v/>
      </c>
      <c r="P39" s="58" t="str">
        <f t="shared" si="6"/>
        <v/>
      </c>
    </row>
    <row r="40" spans="2:16" ht="27.75" customHeight="1">
      <c r="B40" s="397">
        <f t="shared" si="3"/>
        <v>17</v>
      </c>
      <c r="C40" s="296"/>
      <c r="D40" s="199" t="str">
        <f>IF('1_入力シート (記入例) '!C30=0,"",'1_入力シート (記入例) '!C30)</f>
        <v/>
      </c>
      <c r="E40" s="257" t="str">
        <f>IF('1_入力シート (記入例) '!E30=0,"",'1_入力シート (記入例) '!E30)</f>
        <v/>
      </c>
      <c r="F40" s="199" t="str">
        <f>IF('1_入力シート (記入例) '!G30=0,"",'1_入力シート (記入例) '!G30)</f>
        <v/>
      </c>
      <c r="G40" s="200">
        <f>IF('1_入力シート (記入例) '!H30=0,0,'1_入力シート (記入例) '!H30)</f>
        <v>0</v>
      </c>
      <c r="H40" s="201" t="str">
        <f>IFERROR(IF(D40='99_炭素貯蔵量算定データベース'!$B$3,VLOOKUP(F40,'99_炭素貯蔵量算定データベース'!$F$3:$H$66,3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I40" s="200"/>
      <c r="J40" s="200"/>
      <c r="K40" s="207" t="str">
        <f>IFERROR(IF(D40='99_炭素貯蔵量算定データベース'!$B$3,VLOOKUP(I40,'99_炭素貯蔵量算定データベース'!$J$3:$L$85,3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L40" s="58">
        <f t="shared" si="4"/>
        <v>0</v>
      </c>
      <c r="M40" s="59" t="str">
        <f>IFERROR(VLOOKUP(D40,'99_炭素貯蔵量算定データベース'!$B$3:$D$8,3,FALSE),"")</f>
        <v/>
      </c>
      <c r="N40" s="58" t="str">
        <f t="array" ref="N40">IF(IFERROR(SUM(IF(ISERROR(O40:P40),"",O40:P40)),"")=0,"",IFERROR(SUM(IF(ISERROR(O40:P40),"",O40:P40)),""))</f>
        <v/>
      </c>
      <c r="O40" s="58" t="str">
        <f t="shared" si="5"/>
        <v/>
      </c>
      <c r="P40" s="58" t="str">
        <f t="shared" si="6"/>
        <v/>
      </c>
    </row>
    <row r="41" spans="2:16" ht="27.75" customHeight="1">
      <c r="B41" s="397">
        <f t="shared" si="3"/>
        <v>18</v>
      </c>
      <c r="C41" s="296"/>
      <c r="D41" s="199" t="str">
        <f>IF('1_入力シート (記入例) '!C31=0,"",'1_入力シート (記入例) '!C31)</f>
        <v/>
      </c>
      <c r="E41" s="257" t="str">
        <f>IF('1_入力シート (記入例) '!E31=0,"",'1_入力シート (記入例) '!E31)</f>
        <v/>
      </c>
      <c r="F41" s="199" t="str">
        <f>IF('1_入力シート (記入例) '!G31=0,"",'1_入力シート (記入例) '!G31)</f>
        <v/>
      </c>
      <c r="G41" s="200">
        <f>IF('1_入力シート (記入例) '!H31=0,0,'1_入力シート (記入例) '!H31)</f>
        <v>0</v>
      </c>
      <c r="H41" s="201" t="str">
        <f>IFERROR(IF(D41='99_炭素貯蔵量算定データベース'!$B$3,VLOOKUP(F41,'99_炭素貯蔵量算定データベース'!$F$3:$H$66,3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I41" s="200"/>
      <c r="J41" s="200"/>
      <c r="K41" s="207" t="str">
        <f>IFERROR(IF(D41='99_炭素貯蔵量算定データベース'!$B$3,VLOOKUP(I41,'99_炭素貯蔵量算定データベース'!$J$3:$L$85,3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L41" s="58">
        <f t="shared" si="4"/>
        <v>0</v>
      </c>
      <c r="M41" s="59" t="str">
        <f>IFERROR(VLOOKUP(D41,'99_炭素貯蔵量算定データベース'!$B$3:$D$8,3,FALSE),"")</f>
        <v/>
      </c>
      <c r="N41" s="58" t="str">
        <f t="array" ref="N41">IF(IFERROR(SUM(IF(ISERROR(O41:P41),"",O41:P41)),"")=0,"",IFERROR(SUM(IF(ISERROR(O41:P41),"",O41:P41)),""))</f>
        <v/>
      </c>
      <c r="O41" s="58" t="str">
        <f t="shared" si="5"/>
        <v/>
      </c>
      <c r="P41" s="58" t="str">
        <f t="shared" si="6"/>
        <v/>
      </c>
    </row>
    <row r="42" spans="2:16" ht="27.75" customHeight="1">
      <c r="B42" s="397">
        <f t="shared" si="3"/>
        <v>19</v>
      </c>
      <c r="C42" s="296"/>
      <c r="D42" s="199" t="str">
        <f>IF('1_入力シート (記入例) '!C32=0,"",'1_入力シート (記入例) '!C32)</f>
        <v/>
      </c>
      <c r="E42" s="257" t="str">
        <f>IF('1_入力シート (記入例) '!E32=0,"",'1_入力シート (記入例) '!E32)</f>
        <v/>
      </c>
      <c r="F42" s="199" t="str">
        <f>IF('1_入力シート (記入例) '!G32=0,"",'1_入力シート (記入例) '!G32)</f>
        <v/>
      </c>
      <c r="G42" s="200">
        <f>IF('1_入力シート (記入例) '!H32=0,0,'1_入力シート (記入例) '!H32)</f>
        <v>0</v>
      </c>
      <c r="H42" s="201" t="str">
        <f>IFERROR(IF(D42='99_炭素貯蔵量算定データベース'!$B$3,VLOOKUP(F42,'99_炭素貯蔵量算定データベース'!$F$3:$H$66,3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I42" s="200"/>
      <c r="J42" s="200"/>
      <c r="K42" s="207" t="str">
        <f>IFERROR(IF(D42='99_炭素貯蔵量算定データベース'!$B$3,VLOOKUP(I42,'99_炭素貯蔵量算定データベース'!$J$3:$L$85,3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L42" s="58">
        <f t="shared" si="4"/>
        <v>0</v>
      </c>
      <c r="M42" s="59" t="str">
        <f>IFERROR(VLOOKUP(D42,'99_炭素貯蔵量算定データベース'!$B$3:$D$8,3,FALSE),"")</f>
        <v/>
      </c>
      <c r="N42" s="58" t="str">
        <f t="array" ref="N42">IF(IFERROR(SUM(IF(ISERROR(O42:P42),"",O42:P42)),"")=0,"",IFERROR(SUM(IF(ISERROR(O42:P42),"",O42:P42)),""))</f>
        <v/>
      </c>
      <c r="O42" s="58" t="str">
        <f t="shared" si="5"/>
        <v/>
      </c>
      <c r="P42" s="58" t="str">
        <f t="shared" si="6"/>
        <v/>
      </c>
    </row>
    <row r="43" spans="2:16" ht="27.75" customHeight="1">
      <c r="B43" s="397">
        <f t="shared" si="3"/>
        <v>20</v>
      </c>
      <c r="C43" s="296"/>
      <c r="D43" s="199" t="str">
        <f>IF('1_入力シート (記入例) '!C33=0,"",'1_入力シート (記入例) '!C33)</f>
        <v/>
      </c>
      <c r="E43" s="257" t="str">
        <f>IF('1_入力シート (記入例) '!E33=0,"",'1_入力シート (記入例) '!E33)</f>
        <v/>
      </c>
      <c r="F43" s="199" t="str">
        <f>IF('1_入力シート (記入例) '!G33=0,"",'1_入力シート (記入例) '!G33)</f>
        <v/>
      </c>
      <c r="G43" s="200">
        <f>IF('1_入力シート (記入例) '!H33=0,0,'1_入力シート (記入例) '!H33)</f>
        <v>0</v>
      </c>
      <c r="H43" s="201" t="str">
        <f>IFERROR(IF(D43='99_炭素貯蔵量算定データベース'!$B$3,VLOOKUP(F43,'99_炭素貯蔵量算定データベース'!$F$3:$H$66,3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I43" s="200"/>
      <c r="J43" s="200"/>
      <c r="K43" s="207" t="str">
        <f>IFERROR(IF(D43='99_炭素貯蔵量算定データベース'!$B$3,VLOOKUP(I43,'99_炭素貯蔵量算定データベース'!$J$3:$L$85,3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L43" s="58">
        <f t="shared" si="4"/>
        <v>0</v>
      </c>
      <c r="M43" s="59" t="str">
        <f>IFERROR(VLOOKUP(D43,'99_炭素貯蔵量算定データベース'!$B$3:$D$8,3,FALSE),"")</f>
        <v/>
      </c>
      <c r="N43" s="58" t="str">
        <f t="array" ref="N43">IF(IFERROR(SUM(IF(ISERROR(O43:P43),"",O43:P43)),"")=0,"",IFERROR(SUM(IF(ISERROR(O43:P43),"",O43:P43)),""))</f>
        <v/>
      </c>
      <c r="O43" s="58" t="str">
        <f t="shared" si="5"/>
        <v/>
      </c>
      <c r="P43" s="58" t="str">
        <f t="shared" si="6"/>
        <v/>
      </c>
    </row>
    <row r="44" spans="2:16" ht="27.75" customHeight="1">
      <c r="B44" s="397">
        <f t="shared" si="3"/>
        <v>21</v>
      </c>
      <c r="C44" s="296"/>
      <c r="D44" s="199" t="str">
        <f>IF('1_入力シート (記入例) '!C34=0,"",'1_入力シート (記入例) '!C34)</f>
        <v/>
      </c>
      <c r="E44" s="257" t="str">
        <f>IF('1_入力シート (記入例) '!E34=0,"",'1_入力シート (記入例) '!E34)</f>
        <v/>
      </c>
      <c r="F44" s="199" t="str">
        <f>IF('1_入力シート (記入例) '!G34=0,"",'1_入力シート (記入例) '!G34)</f>
        <v/>
      </c>
      <c r="G44" s="200">
        <f>IF('1_入力シート (記入例) '!H34=0,0,'1_入力シート (記入例) '!H34)</f>
        <v>0</v>
      </c>
      <c r="H44" s="201" t="str">
        <f>IFERROR(IF(D44='99_炭素貯蔵量算定データベース'!$B$3,VLOOKUP(F44,'99_炭素貯蔵量算定データベース'!$F$3:$H$66,3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I44" s="200"/>
      <c r="J44" s="200"/>
      <c r="K44" s="207" t="str">
        <f>IFERROR(IF(D44='99_炭素貯蔵量算定データベース'!$B$3,VLOOKUP(I44,'99_炭素貯蔵量算定データベース'!$J$3:$L$85,3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L44" s="58">
        <f t="shared" si="4"/>
        <v>0</v>
      </c>
      <c r="M44" s="59" t="str">
        <f>IFERROR(VLOOKUP(D44,'99_炭素貯蔵量算定データベース'!$B$3:$D$8,3,FALSE),"")</f>
        <v/>
      </c>
      <c r="N44" s="58" t="str">
        <f t="array" ref="N44">IF(IFERROR(SUM(IF(ISERROR(O44:P44),"",O44:P44)),"")=0,"",IFERROR(SUM(IF(ISERROR(O44:P44),"",O44:P44)),""))</f>
        <v/>
      </c>
      <c r="O44" s="58" t="str">
        <f t="shared" si="5"/>
        <v/>
      </c>
      <c r="P44" s="58" t="str">
        <f t="shared" si="6"/>
        <v/>
      </c>
    </row>
    <row r="45" spans="2:16" ht="27.75" customHeight="1">
      <c r="B45" s="397">
        <f t="shared" si="3"/>
        <v>22</v>
      </c>
      <c r="C45" s="296"/>
      <c r="D45" s="199" t="str">
        <f>IF('1_入力シート (記入例) '!C35=0,"",'1_入力シート (記入例) '!C35)</f>
        <v/>
      </c>
      <c r="E45" s="257" t="str">
        <f>IF('1_入力シート (記入例) '!E35=0,"",'1_入力シート (記入例) '!E35)</f>
        <v/>
      </c>
      <c r="F45" s="199" t="str">
        <f>IF('1_入力シート (記入例) '!G35=0,"",'1_入力シート (記入例) '!G35)</f>
        <v/>
      </c>
      <c r="G45" s="200">
        <f>IF('1_入力シート (記入例) '!H35=0,0,'1_入力シート (記入例) '!H35)</f>
        <v>0</v>
      </c>
      <c r="H45" s="201" t="str">
        <f>IFERROR(IF(D45='99_炭素貯蔵量算定データベース'!$B$3,VLOOKUP(F45,'99_炭素貯蔵量算定データベース'!$F$3:$H$66,3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I45" s="200"/>
      <c r="J45" s="200"/>
      <c r="K45" s="207" t="str">
        <f>IFERROR(IF(D45='99_炭素貯蔵量算定データベース'!$B$3,VLOOKUP(I45,'99_炭素貯蔵量算定データベース'!$J$3:$L$85,3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L45" s="58">
        <f t="shared" si="4"/>
        <v>0</v>
      </c>
      <c r="M45" s="59" t="str">
        <f>IFERROR(VLOOKUP(D45,'99_炭素貯蔵量算定データベース'!$B$3:$D$8,3,FALSE),"")</f>
        <v/>
      </c>
      <c r="N45" s="58" t="str">
        <f t="array" ref="N45">IF(IFERROR(SUM(IF(ISERROR(O45:P45),"",O45:P45)),"")=0,"",IFERROR(SUM(IF(ISERROR(O45:P45),"",O45:P45)),""))</f>
        <v/>
      </c>
      <c r="O45" s="58" t="str">
        <f t="shared" si="5"/>
        <v/>
      </c>
      <c r="P45" s="58" t="str">
        <f t="shared" si="6"/>
        <v/>
      </c>
    </row>
    <row r="46" spans="2:16" ht="27.75" customHeight="1">
      <c r="B46" s="397">
        <f t="shared" si="3"/>
        <v>23</v>
      </c>
      <c r="C46" s="296"/>
      <c r="D46" s="199" t="str">
        <f>IF('1_入力シート (記入例) '!C36=0,"",'1_入力シート (記入例) '!C36)</f>
        <v/>
      </c>
      <c r="E46" s="257" t="str">
        <f>IF('1_入力シート (記入例) '!E36=0,"",'1_入力シート (記入例) '!E36)</f>
        <v/>
      </c>
      <c r="F46" s="199" t="str">
        <f>IF('1_入力シート (記入例) '!G36=0,"",'1_入力シート (記入例) '!G36)</f>
        <v/>
      </c>
      <c r="G46" s="200">
        <f>IF('1_入力シート (記入例) '!H36=0,0,'1_入力シート (記入例) '!H36)</f>
        <v>0</v>
      </c>
      <c r="H46" s="201" t="str">
        <f>IFERROR(IF(D46='99_炭素貯蔵量算定データベース'!$B$3,VLOOKUP(F46,'99_炭素貯蔵量算定データベース'!$F$3:$H$66,3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I46" s="200"/>
      <c r="J46" s="200"/>
      <c r="K46" s="207" t="str">
        <f>IFERROR(IF(D46='99_炭素貯蔵量算定データベース'!$B$3,VLOOKUP(I46,'99_炭素貯蔵量算定データベース'!$J$3:$L$85,3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L46" s="58">
        <f t="shared" si="4"/>
        <v>0</v>
      </c>
      <c r="M46" s="59" t="str">
        <f>IFERROR(VLOOKUP(D46,'99_炭素貯蔵量算定データベース'!$B$3:$D$8,3,FALSE),"")</f>
        <v/>
      </c>
      <c r="N46" s="58" t="str">
        <f t="array" ref="N46">IF(IFERROR(SUM(IF(ISERROR(O46:P46),"",O46:P46)),"")=0,"",IFERROR(SUM(IF(ISERROR(O46:P46),"",O46:P46)),""))</f>
        <v/>
      </c>
      <c r="O46" s="58" t="str">
        <f t="shared" si="5"/>
        <v/>
      </c>
      <c r="P46" s="58" t="str">
        <f t="shared" si="6"/>
        <v/>
      </c>
    </row>
    <row r="47" spans="2:16" ht="27.75" customHeight="1">
      <c r="B47" s="397">
        <f t="shared" si="3"/>
        <v>24</v>
      </c>
      <c r="C47" s="296"/>
      <c r="D47" s="199" t="str">
        <f>IF('1_入力シート (記入例) '!C37=0,"",'1_入力シート (記入例) '!C37)</f>
        <v/>
      </c>
      <c r="E47" s="257" t="str">
        <f>IF('1_入力シート (記入例) '!E37=0,"",'1_入力シート (記入例) '!E37)</f>
        <v/>
      </c>
      <c r="F47" s="199" t="str">
        <f>IF('1_入力シート (記入例) '!G37=0,"",'1_入力シート (記入例) '!G37)</f>
        <v/>
      </c>
      <c r="G47" s="200">
        <f>IF('1_入力シート (記入例) '!H37=0,0,'1_入力シート (記入例) '!H37)</f>
        <v>0</v>
      </c>
      <c r="H47" s="201" t="str">
        <f>IFERROR(IF(D47='99_炭素貯蔵量算定データベース'!$B$3,VLOOKUP(F47,'99_炭素貯蔵量算定データベース'!$F$3:$H$66,3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I47" s="200"/>
      <c r="J47" s="200"/>
      <c r="K47" s="207" t="str">
        <f>IFERROR(IF(D47='99_炭素貯蔵量算定データベース'!$B$3,VLOOKUP(I47,'99_炭素貯蔵量算定データベース'!$J$3:$L$85,3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L47" s="58">
        <f t="shared" si="4"/>
        <v>0</v>
      </c>
      <c r="M47" s="59" t="str">
        <f>IFERROR(VLOOKUP(D47,'99_炭素貯蔵量算定データベース'!$B$3:$D$8,3,FALSE),"")</f>
        <v/>
      </c>
      <c r="N47" s="58" t="str">
        <f t="array" ref="N47">IF(IFERROR(SUM(IF(ISERROR(O47:P47),"",O47:P47)),"")=0,"",IFERROR(SUM(IF(ISERROR(O47:P47),"",O47:P47)),""))</f>
        <v/>
      </c>
      <c r="O47" s="58" t="str">
        <f t="shared" si="5"/>
        <v/>
      </c>
      <c r="P47" s="58" t="str">
        <f t="shared" si="6"/>
        <v/>
      </c>
    </row>
    <row r="48" spans="2:16" ht="27.75" customHeight="1">
      <c r="B48" s="397">
        <f t="shared" si="3"/>
        <v>25</v>
      </c>
      <c r="C48" s="296"/>
      <c r="D48" s="199" t="str">
        <f>IF('1_入力シート (記入例) '!C38=0,"",'1_入力シート (記入例) '!C38)</f>
        <v/>
      </c>
      <c r="E48" s="257" t="str">
        <f>IF('1_入力シート (記入例) '!E38=0,"",'1_入力シート (記入例) '!E38)</f>
        <v/>
      </c>
      <c r="F48" s="199" t="str">
        <f>IF('1_入力シート (記入例) '!G38=0,"",'1_入力シート (記入例) '!G38)</f>
        <v/>
      </c>
      <c r="G48" s="200">
        <f>IF('1_入力シート (記入例) '!H38=0,0,'1_入力シート (記入例) '!H38)</f>
        <v>0</v>
      </c>
      <c r="H48" s="201" t="str">
        <f>IFERROR(IF(D48='99_炭素貯蔵量算定データベース'!$B$3,VLOOKUP(F48,'99_炭素貯蔵量算定データベース'!$F$3:$H$66,3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I48" s="200"/>
      <c r="J48" s="200"/>
      <c r="K48" s="207" t="str">
        <f>IFERROR(IF(D48='99_炭素貯蔵量算定データベース'!$B$3,VLOOKUP(I48,'99_炭素貯蔵量算定データベース'!$J$3:$L$85,3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L48" s="58">
        <f t="shared" si="4"/>
        <v>0</v>
      </c>
      <c r="M48" s="59" t="str">
        <f>IFERROR(VLOOKUP(D48,'99_炭素貯蔵量算定データベース'!$B$3:$D$8,3,FALSE),"")</f>
        <v/>
      </c>
      <c r="N48" s="58" t="str">
        <f t="array" ref="N48">IF(IFERROR(SUM(IF(ISERROR(O48:P48),"",O48:P48)),"")=0,"",IFERROR(SUM(IF(ISERROR(O48:P48),"",O48:P48)),""))</f>
        <v/>
      </c>
      <c r="O48" s="58" t="str">
        <f t="shared" si="5"/>
        <v/>
      </c>
      <c r="P48" s="58" t="str">
        <f t="shared" si="6"/>
        <v/>
      </c>
    </row>
    <row r="49" spans="1:16" ht="27.75" customHeight="1">
      <c r="B49" s="397">
        <f t="shared" si="3"/>
        <v>26</v>
      </c>
      <c r="C49" s="296"/>
      <c r="D49" s="199" t="str">
        <f>IF('1_入力シート (記入例) '!C39=0,"",'1_入力シート (記入例) '!C39)</f>
        <v/>
      </c>
      <c r="E49" s="257" t="str">
        <f>IF('1_入力シート (記入例) '!E39=0,"",'1_入力シート (記入例) '!E39)</f>
        <v/>
      </c>
      <c r="F49" s="199" t="str">
        <f>IF('1_入力シート (記入例) '!G39=0,"",'1_入力シート (記入例) '!G39)</f>
        <v/>
      </c>
      <c r="G49" s="200">
        <f>IF('1_入力シート (記入例) '!H39=0,0,'1_入力シート (記入例) '!H39)</f>
        <v>0</v>
      </c>
      <c r="H49" s="201" t="str">
        <f>IFERROR(IF(D49='99_炭素貯蔵量算定データベース'!$B$3,VLOOKUP(F49,'99_炭素貯蔵量算定データベース'!$F$3:$H$66,3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I49" s="200"/>
      <c r="J49" s="200"/>
      <c r="K49" s="207" t="str">
        <f>IFERROR(IF(D49='99_炭素貯蔵量算定データベース'!$B$3,VLOOKUP(I49,'99_炭素貯蔵量算定データベース'!$J$3:$L$85,3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L49" s="58">
        <f t="shared" si="4"/>
        <v>0</v>
      </c>
      <c r="M49" s="59" t="str">
        <f>IFERROR(VLOOKUP(D49,'99_炭素貯蔵量算定データベース'!$B$3:$D$8,3,FALSE),"")</f>
        <v/>
      </c>
      <c r="N49" s="58" t="str">
        <f t="array" ref="N49">IF(IFERROR(SUM(IF(ISERROR(O49:P49),"",O49:P49)),"")=0,"",IFERROR(SUM(IF(ISERROR(O49:P49),"",O49:P49)),""))</f>
        <v/>
      </c>
      <c r="O49" s="58" t="str">
        <f t="shared" si="5"/>
        <v/>
      </c>
      <c r="P49" s="58" t="str">
        <f t="shared" si="6"/>
        <v/>
      </c>
    </row>
    <row r="50" spans="1:16" ht="27.75" customHeight="1">
      <c r="B50" s="397">
        <f t="shared" si="3"/>
        <v>27</v>
      </c>
      <c r="C50" s="296"/>
      <c r="D50" s="199" t="str">
        <f>IF('1_入力シート (記入例) '!C40=0,"",'1_入力シート (記入例) '!C40)</f>
        <v/>
      </c>
      <c r="E50" s="257" t="str">
        <f>IF('1_入力シート (記入例) '!E40=0,"",'1_入力シート (記入例) '!E40)</f>
        <v/>
      </c>
      <c r="F50" s="199" t="str">
        <f>IF('1_入力シート (記入例) '!G40=0,"",'1_入力シート (記入例) '!G40)</f>
        <v/>
      </c>
      <c r="G50" s="200">
        <f>IF('1_入力シート (記入例) '!H40=0,0,'1_入力シート (記入例) '!H40)</f>
        <v>0</v>
      </c>
      <c r="H50" s="201" t="str">
        <f>IFERROR(IF(D50='99_炭素貯蔵量算定データベース'!$B$3,VLOOKUP(F50,'99_炭素貯蔵量算定データベース'!$F$3:$H$66,3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I50" s="200"/>
      <c r="J50" s="200"/>
      <c r="K50" s="207" t="str">
        <f>IFERROR(IF(D50='99_炭素貯蔵量算定データベース'!$B$3,VLOOKUP(I50,'99_炭素貯蔵量算定データベース'!$J$3:$L$85,3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L50" s="58">
        <f t="shared" si="4"/>
        <v>0</v>
      </c>
      <c r="M50" s="59" t="str">
        <f>IFERROR(VLOOKUP(D50,'99_炭素貯蔵量算定データベース'!$B$3:$D$8,3,FALSE),"")</f>
        <v/>
      </c>
      <c r="N50" s="58" t="str">
        <f t="array" ref="N50">IF(IFERROR(SUM(IF(ISERROR(O50:P50),"",O50:P50)),"")=0,"",IFERROR(SUM(IF(ISERROR(O50:P50),"",O50:P50)),""))</f>
        <v/>
      </c>
      <c r="O50" s="58" t="str">
        <f t="shared" si="5"/>
        <v/>
      </c>
      <c r="P50" s="58" t="str">
        <f t="shared" si="6"/>
        <v/>
      </c>
    </row>
    <row r="51" spans="1:16" ht="27.75" customHeight="1">
      <c r="B51" s="397">
        <f t="shared" si="3"/>
        <v>28</v>
      </c>
      <c r="C51" s="296"/>
      <c r="D51" s="199" t="str">
        <f>IF('1_入力シート (記入例) '!C41=0,"",'1_入力シート (記入例) '!C41)</f>
        <v/>
      </c>
      <c r="E51" s="257" t="str">
        <f>IF('1_入力シート (記入例) '!E41=0,"",'1_入力シート (記入例) '!E41)</f>
        <v/>
      </c>
      <c r="F51" s="199" t="str">
        <f>IF('1_入力シート (記入例) '!G41=0,"",'1_入力シート (記入例) '!G41)</f>
        <v/>
      </c>
      <c r="G51" s="200">
        <f>IF('1_入力シート (記入例) '!H41=0,0,'1_入力シート (記入例) '!H41)</f>
        <v>0</v>
      </c>
      <c r="H51" s="201" t="str">
        <f>IFERROR(IF(D51='99_炭素貯蔵量算定データベース'!$B$3,VLOOKUP(F51,'99_炭素貯蔵量算定データベース'!$F$3:$H$66,3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I51" s="200"/>
      <c r="J51" s="200"/>
      <c r="K51" s="207" t="str">
        <f>IFERROR(IF(D51='99_炭素貯蔵量算定データベース'!$B$3,VLOOKUP(I51,'99_炭素貯蔵量算定データベース'!$J$3:$L$85,3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L51" s="58">
        <f t="shared" si="4"/>
        <v>0</v>
      </c>
      <c r="M51" s="59" t="str">
        <f>IFERROR(VLOOKUP(D51,'99_炭素貯蔵量算定データベース'!$B$3:$D$8,3,FALSE),"")</f>
        <v/>
      </c>
      <c r="N51" s="58" t="str">
        <f t="array" ref="N51">IF(IFERROR(SUM(IF(ISERROR(O51:P51),"",O51:P51)),"")=0,"",IFERROR(SUM(IF(ISERROR(O51:P51),"",O51:P51)),""))</f>
        <v/>
      </c>
      <c r="O51" s="58" t="str">
        <f t="shared" si="5"/>
        <v/>
      </c>
      <c r="P51" s="58" t="str">
        <f t="shared" si="6"/>
        <v/>
      </c>
    </row>
    <row r="52" spans="1:16" ht="27.75" customHeight="1">
      <c r="B52" s="397">
        <f t="shared" si="3"/>
        <v>29</v>
      </c>
      <c r="C52" s="296"/>
      <c r="D52" s="199" t="str">
        <f>IF('1_入力シート (記入例) '!C42=0,"",'1_入力シート (記入例) '!C42)</f>
        <v/>
      </c>
      <c r="E52" s="257" t="str">
        <f>IF('1_入力シート (記入例) '!E42=0,"",'1_入力シート (記入例) '!E42)</f>
        <v/>
      </c>
      <c r="F52" s="199" t="str">
        <f>IF('1_入力シート (記入例) '!G42=0,"",'1_入力シート (記入例) '!G42)</f>
        <v/>
      </c>
      <c r="G52" s="200">
        <f>IF('1_入力シート (記入例) '!H42=0,0,'1_入力シート (記入例) '!H42)</f>
        <v>0</v>
      </c>
      <c r="H52" s="201" t="str">
        <f>IFERROR(IF(D52='99_炭素貯蔵量算定データベース'!$B$3,VLOOKUP(F52,'99_炭素貯蔵量算定データベース'!$F$3:$H$66,3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I52" s="200"/>
      <c r="J52" s="200"/>
      <c r="K52" s="207" t="str">
        <f>IFERROR(IF(D52='99_炭素貯蔵量算定データベース'!$B$3,VLOOKUP(I52,'99_炭素貯蔵量算定データベース'!$J$3:$L$85,3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L52" s="58">
        <f t="shared" si="4"/>
        <v>0</v>
      </c>
      <c r="M52" s="59" t="str">
        <f>IFERROR(VLOOKUP(D52,'99_炭素貯蔵量算定データベース'!$B$3:$D$8,3,FALSE),"")</f>
        <v/>
      </c>
      <c r="N52" s="58" t="str">
        <f t="array" ref="N52">IF(IFERROR(SUM(IF(ISERROR(O52:P52),"",O52:P52)),"")=0,"",IFERROR(SUM(IF(ISERROR(O52:P52),"",O52:P52)),""))</f>
        <v/>
      </c>
      <c r="O52" s="58" t="str">
        <f t="shared" si="5"/>
        <v/>
      </c>
      <c r="P52" s="58" t="str">
        <f t="shared" si="6"/>
        <v/>
      </c>
    </row>
    <row r="53" spans="1:16" ht="27.75" customHeight="1">
      <c r="B53" s="397" t="s">
        <v>331</v>
      </c>
      <c r="C53" s="296"/>
      <c r="D53" s="256"/>
      <c r="E53" s="257"/>
      <c r="F53" s="199"/>
      <c r="G53" s="200">
        <f>SUM(G24:G52)</f>
        <v>36</v>
      </c>
      <c r="H53" s="201"/>
      <c r="I53" s="200"/>
      <c r="J53" s="200">
        <f>SUM(J24:J52)</f>
        <v>0</v>
      </c>
      <c r="K53" s="201"/>
      <c r="L53" s="58">
        <f>SUM(L24:L52)</f>
        <v>36</v>
      </c>
      <c r="M53" s="59"/>
      <c r="N53" s="58">
        <f>SUM(N24:N52)</f>
        <v>22.299999999999997</v>
      </c>
      <c r="O53" s="58">
        <f t="shared" ref="O53:P53" si="7">SUM(O24:O52)</f>
        <v>22.299999999999997</v>
      </c>
      <c r="P53" s="58">
        <f t="shared" si="7"/>
        <v>0</v>
      </c>
    </row>
    <row r="54" spans="1:16" ht="13.5" customHeight="1" thickBot="1">
      <c r="B54" s="126"/>
      <c r="C54" s="126"/>
      <c r="D54" s="119"/>
      <c r="E54" s="120"/>
      <c r="F54" s="119"/>
      <c r="G54" s="121"/>
      <c r="H54" s="122"/>
      <c r="I54" s="121"/>
      <c r="J54" s="121"/>
      <c r="K54" s="123"/>
      <c r="L54" s="124"/>
      <c r="M54" s="125"/>
      <c r="N54" s="124"/>
      <c r="O54" s="124"/>
      <c r="P54" s="124"/>
    </row>
    <row r="55" spans="1:16" ht="27.75" customHeight="1" thickTop="1">
      <c r="A55" s="400" t="s">
        <v>330</v>
      </c>
      <c r="B55" s="220">
        <v>6</v>
      </c>
      <c r="C55" s="221">
        <v>1</v>
      </c>
      <c r="D55" s="222" t="str">
        <f>D29</f>
        <v>合板区分（合板・ＬＶＬ等）</v>
      </c>
      <c r="E55" s="223" t="str">
        <f>E29</f>
        <v>構造用合板（スギ＋ベイマツ）、910×1820、2730mm、壁、床</v>
      </c>
      <c r="F55" s="224" t="s">
        <v>33</v>
      </c>
      <c r="G55" s="225">
        <f>2*2/3</f>
        <v>1.3333333333333333</v>
      </c>
      <c r="H55" s="245">
        <f>IFERROR(IF(D55='99_炭素貯蔵量算定データベース'!$B$3,VLOOKUP(F55,'99_炭素貯蔵量算定データベース'!$F$3:$H$66,3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0.54200000000000004</v>
      </c>
      <c r="I55" s="225"/>
      <c r="J55" s="246"/>
      <c r="K55" s="207">
        <f>IFERROR(IF(D55='99_炭素貯蔵量算定データベース'!$B$3,VLOOKUP(I55,'99_炭素貯蔵量算定データベース'!$J$3:$L$85,3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0.54200000000000004</v>
      </c>
      <c r="L55" s="58">
        <f t="shared" si="0"/>
        <v>1.3333333333333333</v>
      </c>
      <c r="M55" s="59">
        <f>IFERROR(VLOOKUP(D55,'99_炭素貯蔵量算定データベース'!$B$3:$D$8,3,FALSE),"")</f>
        <v>0.49299999999999999</v>
      </c>
      <c r="N55" s="58">
        <f t="array" ref="N55">IF(IFERROR(SUM(IF(ISERROR(O55:P55),"",O55:P55)),"")=0,"",IFERROR(SUM(IF(ISERROR(O55:P55),"",O55:P55)),""))</f>
        <v>1.3</v>
      </c>
      <c r="O55" s="58">
        <f t="shared" si="1"/>
        <v>1.3</v>
      </c>
      <c r="P55" s="58" t="str">
        <f t="shared" si="2"/>
        <v/>
      </c>
    </row>
    <row r="56" spans="1:16" ht="27.75" customHeight="1" thickBot="1">
      <c r="A56" s="401"/>
      <c r="B56" s="226">
        <v>6</v>
      </c>
      <c r="C56" s="227">
        <v>2</v>
      </c>
      <c r="D56" s="228" t="str">
        <f t="shared" ref="D56:E58" si="8">D29</f>
        <v>合板区分（合板・ＬＶＬ等）</v>
      </c>
      <c r="E56" s="229" t="str">
        <f t="shared" si="8"/>
        <v>構造用合板（スギ＋ベイマツ）、910×1820、2730mm、壁、床</v>
      </c>
      <c r="F56" s="206"/>
      <c r="G56" s="149"/>
      <c r="H56" s="247">
        <f>IFERROR(IF(D56='99_炭素貯蔵量算定データベース'!$B$3,VLOOKUP(F56,'99_炭素貯蔵量算定データベース'!$F$3:$H$66,3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0.54200000000000004</v>
      </c>
      <c r="I56" s="236" t="s">
        <v>96</v>
      </c>
      <c r="J56" s="248">
        <f>2*1/3</f>
        <v>0.66666666666666663</v>
      </c>
      <c r="K56" s="207">
        <f>IFERROR(IF(D56='99_炭素貯蔵量算定データベース'!$B$3,VLOOKUP(I56,'99_炭素貯蔵量算定データベース'!$J$3:$L$85,3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0.54200000000000004</v>
      </c>
      <c r="L56" s="58">
        <f t="shared" si="0"/>
        <v>0.66666666666666663</v>
      </c>
      <c r="M56" s="59">
        <f>IFERROR(VLOOKUP(D56,'99_炭素貯蔵量算定データベース'!$B$3:$D$8,3,FALSE),"")</f>
        <v>0.49299999999999999</v>
      </c>
      <c r="N56" s="58">
        <f t="array" ref="N56">IF(IFERROR(SUM(IF(ISERROR(O56:P56),"",O56:P56)),"")=0,"",IFERROR(SUM(IF(ISERROR(O56:P56),"",O56:P56)),""))</f>
        <v>0.7</v>
      </c>
      <c r="O56" s="58" t="str">
        <f t="shared" si="1"/>
        <v/>
      </c>
      <c r="P56" s="58">
        <f t="shared" si="2"/>
        <v>0.7</v>
      </c>
    </row>
    <row r="57" spans="1:16" ht="27.75" customHeight="1" thickTop="1" thickBot="1">
      <c r="A57" s="401"/>
      <c r="B57" s="220">
        <v>7</v>
      </c>
      <c r="C57" s="221"/>
      <c r="D57" s="230" t="str">
        <f t="shared" si="8"/>
        <v>製材区分（製材・集成材・ＣＬＴ等）</v>
      </c>
      <c r="E57" s="223" t="str">
        <f t="shared" si="8"/>
        <v>集成材（国産＋外国産）、105×210、240mm、梁</v>
      </c>
      <c r="F57" s="225"/>
      <c r="G57" s="225"/>
      <c r="H57" s="249" t="str">
        <f>IFERROR(IF(D57='99_炭素貯蔵量算定データベース'!$B$3,VLOOKUP(F57,'99_炭素貯蔵量算定データベース'!$F$3:$H$66,3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I57" s="250" t="s">
        <v>140</v>
      </c>
      <c r="J57" s="251">
        <v>2</v>
      </c>
      <c r="K57" s="207">
        <f>IFERROR(IF(D57='99_炭素貯蔵量算定データベース'!$B$3,VLOOKUP(I57,'99_炭素貯蔵量算定データベース'!$J$3:$L$85,3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0.3306</v>
      </c>
      <c r="L57" s="58">
        <f t="shared" si="0"/>
        <v>2</v>
      </c>
      <c r="M57" s="59">
        <f>IFERROR(VLOOKUP(D57,'99_炭素貯蔵量算定データベース'!$B$3:$D$8,3,FALSE),"")</f>
        <v>0.5</v>
      </c>
      <c r="N57" s="58">
        <f t="array" ref="N57">IF(IFERROR(SUM(IF(ISERROR(O57:P57),"",O57:P57)),"")=0,"",IFERROR(SUM(IF(ISERROR(O57:P57),"",O57:P57)),""))</f>
        <v>1.2</v>
      </c>
      <c r="O57" s="58" t="str">
        <f t="shared" si="1"/>
        <v/>
      </c>
      <c r="P57" s="58">
        <f t="shared" si="2"/>
        <v>1.2</v>
      </c>
    </row>
    <row r="58" spans="1:16" ht="27.75" customHeight="1" thickTop="1">
      <c r="A58" s="401"/>
      <c r="B58" s="220">
        <v>8</v>
      </c>
      <c r="C58" s="221">
        <v>1</v>
      </c>
      <c r="D58" s="222" t="str">
        <f t="shared" si="8"/>
        <v>合板区分（合板・ＬＶＬ等）</v>
      </c>
      <c r="E58" s="223" t="str">
        <f t="shared" si="8"/>
        <v>LVL、105×210mm、梁</v>
      </c>
      <c r="F58" s="225" t="s">
        <v>33</v>
      </c>
      <c r="G58" s="225">
        <v>3</v>
      </c>
      <c r="H58" s="245">
        <f>IFERROR(IF(D58='99_炭素貯蔵量算定データベース'!$B$3,VLOOKUP(F58,'99_炭素貯蔵量算定データベース'!$F$3:$H$66,3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0.54200000000000004</v>
      </c>
      <c r="I58" s="242"/>
      <c r="J58" s="252"/>
      <c r="K58" s="253">
        <f>IFERROR(IF(D58='99_炭素貯蔵量算定データベース'!$B$3,VLOOKUP(I58,'99_炭素貯蔵量算定データベース'!$J$3:$L$85,3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0.54200000000000004</v>
      </c>
      <c r="L58" s="60">
        <f t="shared" si="0"/>
        <v>3</v>
      </c>
      <c r="M58" s="111">
        <f>IFERROR(VLOOKUP(D58,'99_炭素貯蔵量算定データベース'!$B$3:$D$8,3,FALSE),"")</f>
        <v>0.49299999999999999</v>
      </c>
      <c r="N58" s="60">
        <f t="array" ref="N58">IF(IFERROR(SUM(IF(ISERROR(O58:P58),"",O58:P58)),"")=0,"",IFERROR(SUM(IF(ISERROR(O58:P58),"",O58:P58)),""))</f>
        <v>2.9</v>
      </c>
      <c r="O58" s="60">
        <f t="shared" si="1"/>
        <v>2.9</v>
      </c>
      <c r="P58" s="60" t="str">
        <f t="shared" si="2"/>
        <v/>
      </c>
    </row>
    <row r="59" spans="1:16" ht="27.75" customHeight="1">
      <c r="A59" s="401"/>
      <c r="B59" s="231">
        <v>8</v>
      </c>
      <c r="C59" s="232">
        <v>2</v>
      </c>
      <c r="D59" s="233" t="str">
        <f>D31</f>
        <v>合板区分（合板・ＬＶＬ等）</v>
      </c>
      <c r="E59" s="234" t="str">
        <f>E31</f>
        <v>LVL、105×210mm、梁</v>
      </c>
      <c r="F59" s="146" t="s">
        <v>104</v>
      </c>
      <c r="G59" s="146">
        <v>1.3</v>
      </c>
      <c r="H59" s="201">
        <f>IFERROR(IF(D59='99_炭素貯蔵量算定データベース'!$B$3,VLOOKUP(F59,'99_炭素貯蔵量算定データベース'!$F$3:$H$66,3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0.54200000000000004</v>
      </c>
      <c r="I59" s="146"/>
      <c r="J59" s="254"/>
      <c r="K59" s="207">
        <f>IFERROR(IF(D59='99_炭素貯蔵量算定データベース'!$B$3,VLOOKUP(I59,'99_炭素貯蔵量算定データベース'!$J$3:$L$85,3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0.54200000000000004</v>
      </c>
      <c r="L59" s="58">
        <f t="shared" si="0"/>
        <v>1.3</v>
      </c>
      <c r="M59" s="59">
        <f>IFERROR(VLOOKUP(D59,'99_炭素貯蔵量算定データベース'!$B$3:$D$8,3,FALSE),"")</f>
        <v>0.49299999999999999</v>
      </c>
      <c r="N59" s="58">
        <f t="array" ref="N59">IF(IFERROR(SUM(IF(ISERROR(O59:P59),"",O59:P59)),"")=0,"",IFERROR(SUM(IF(ISERROR(O59:P59),"",O59:P59)),""))</f>
        <v>1.3</v>
      </c>
      <c r="O59" s="58">
        <f t="shared" si="1"/>
        <v>1.3</v>
      </c>
      <c r="P59" s="58" t="str">
        <f t="shared" si="2"/>
        <v/>
      </c>
    </row>
    <row r="60" spans="1:16" ht="27.75" customHeight="1" thickBot="1">
      <c r="A60" s="401"/>
      <c r="B60" s="226">
        <v>8</v>
      </c>
      <c r="C60" s="227">
        <v>3</v>
      </c>
      <c r="D60" s="228" t="str">
        <f>D31</f>
        <v>合板区分（合板・ＬＶＬ等）</v>
      </c>
      <c r="E60" s="229" t="str">
        <f>E31</f>
        <v>LVL、105×210mm、梁</v>
      </c>
      <c r="F60" s="235"/>
      <c r="G60" s="236"/>
      <c r="H60" s="247">
        <f>IFERROR(IF(D60='99_炭素貯蔵量算定データベース'!$B$3,VLOOKUP(F60,'99_炭素貯蔵量算定データベース'!$F$3:$H$66,3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0.54200000000000004</v>
      </c>
      <c r="I60" s="236" t="s">
        <v>140</v>
      </c>
      <c r="J60" s="248">
        <v>0.7</v>
      </c>
      <c r="K60" s="207">
        <f>IFERROR(IF(D60='99_炭素貯蔵量算定データベース'!$B$3,VLOOKUP(I60,'99_炭素貯蔵量算定データベース'!$J$3:$L$85,3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0.54200000000000004</v>
      </c>
      <c r="L60" s="58">
        <f t="shared" si="0"/>
        <v>0.7</v>
      </c>
      <c r="M60" s="59">
        <f>IFERROR(VLOOKUP(D60,'99_炭素貯蔵量算定データベース'!$B$3:$D$8,3,FALSE),"")</f>
        <v>0.49299999999999999</v>
      </c>
      <c r="N60" s="58">
        <f t="array" ref="N60">IF(IFERROR(SUM(IF(ISERROR(O60:P60),"",O60:P60)),"")=0,"",IFERROR(SUM(IF(ISERROR(O60:P60),"",O60:P60)),""))</f>
        <v>0.7</v>
      </c>
      <c r="O60" s="58" t="str">
        <f t="shared" si="1"/>
        <v/>
      </c>
      <c r="P60" s="58">
        <f t="shared" si="2"/>
        <v>0.7</v>
      </c>
    </row>
    <row r="61" spans="1:16" ht="27.75" customHeight="1" thickTop="1">
      <c r="A61" s="401"/>
      <c r="B61" s="237"/>
      <c r="C61" s="238"/>
      <c r="D61" s="239"/>
      <c r="E61" s="240"/>
      <c r="F61" s="241"/>
      <c r="G61" s="242"/>
      <c r="H61" s="255" t="str">
        <f>IFERROR(IF(D61='99_炭素貯蔵量算定データベース'!$B$3,VLOOKUP(F61,'99_炭素貯蔵量算定データベース'!$F$3:$H$66,3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I61" s="242"/>
      <c r="J61" s="242"/>
      <c r="K61" s="201" t="str">
        <f>IFERROR(IF(D61='99_炭素貯蔵量算定データベース'!$B$3,VLOOKUP(I61,'99_炭素貯蔵量算定データベース'!$J$3:$L$85,3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L61" s="58">
        <f t="shared" si="0"/>
        <v>0</v>
      </c>
      <c r="M61" s="59" t="str">
        <f>IFERROR(VLOOKUP(D61,'99_炭素貯蔵量算定データベース'!$B$3:$D$8,3,FALSE),"")</f>
        <v/>
      </c>
      <c r="N61" s="58" t="str">
        <f t="array" ref="N61">IF(IFERROR(SUM(IF(ISERROR(O61:P61),"",O61:P61)),"")=0,"",IFERROR(SUM(IF(ISERROR(O61:P61),"",O61:P61)),""))</f>
        <v/>
      </c>
      <c r="O61" s="58" t="str">
        <f t="shared" si="1"/>
        <v/>
      </c>
      <c r="P61" s="58" t="str">
        <f t="shared" si="2"/>
        <v/>
      </c>
    </row>
    <row r="62" spans="1:16" ht="27.75" customHeight="1">
      <c r="A62" s="401"/>
      <c r="B62" s="231"/>
      <c r="C62" s="232"/>
      <c r="D62" s="243"/>
      <c r="E62" s="234"/>
      <c r="F62" s="244"/>
      <c r="G62" s="146"/>
      <c r="H62" s="201" t="str">
        <f>IFERROR(IF(D62='99_炭素貯蔵量算定データベース'!$B$3,VLOOKUP(F62,'99_炭素貯蔵量算定データベース'!$F$3:$H$66,3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I62" s="146"/>
      <c r="J62" s="146"/>
      <c r="K62" s="201" t="str">
        <f>IFERROR(IF(D62='99_炭素貯蔵量算定データベース'!$B$3,VLOOKUP(I62,'99_炭素貯蔵量算定データベース'!$J$3:$L$85,3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L62" s="58">
        <f t="shared" si="0"/>
        <v>0</v>
      </c>
      <c r="M62" s="59" t="str">
        <f>IFERROR(VLOOKUP(D62,'99_炭素貯蔵量算定データベース'!$B$3:$D$8,3,FALSE),"")</f>
        <v/>
      </c>
      <c r="N62" s="58" t="str">
        <f t="array" ref="N62">IF(IFERROR(SUM(IF(ISERROR(O62:P62),"",O62:P62)),"")=0,"",IFERROR(SUM(IF(ISERROR(O62:P62),"",O62:P62)),""))</f>
        <v/>
      </c>
      <c r="O62" s="58" t="str">
        <f t="shared" si="1"/>
        <v/>
      </c>
      <c r="P62" s="58" t="str">
        <f t="shared" si="2"/>
        <v/>
      </c>
    </row>
    <row r="63" spans="1:16" ht="27.75" customHeight="1">
      <c r="A63" s="401"/>
      <c r="B63" s="231"/>
      <c r="C63" s="232"/>
      <c r="D63" s="243"/>
      <c r="E63" s="234"/>
      <c r="F63" s="244"/>
      <c r="G63" s="146"/>
      <c r="H63" s="201" t="str">
        <f>IFERROR(IF(D63='99_炭素貯蔵量算定データベース'!$B$3,VLOOKUP(F63,'99_炭素貯蔵量算定データベース'!$F$3:$H$66,3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I63" s="146"/>
      <c r="J63" s="146"/>
      <c r="K63" s="201" t="str">
        <f>IFERROR(IF(D63='99_炭素貯蔵量算定データベース'!$B$3,VLOOKUP(I63,'99_炭素貯蔵量算定データベース'!$J$3:$L$85,3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L63" s="58">
        <f t="shared" si="0"/>
        <v>0</v>
      </c>
      <c r="M63" s="59" t="str">
        <f>IFERROR(VLOOKUP(D63,'99_炭素貯蔵量算定データベース'!$B$3:$D$8,3,FALSE),"")</f>
        <v/>
      </c>
      <c r="N63" s="58" t="str">
        <f t="array" ref="N63">IF(IFERROR(SUM(IF(ISERROR(O63:P63),"",O63:P63)),"")=0,"",IFERROR(SUM(IF(ISERROR(O63:P63),"",O63:P63)),""))</f>
        <v/>
      </c>
      <c r="O63" s="58" t="str">
        <f t="shared" si="1"/>
        <v/>
      </c>
      <c r="P63" s="58" t="str">
        <f t="shared" si="2"/>
        <v/>
      </c>
    </row>
    <row r="64" spans="1:16" ht="27.75" customHeight="1">
      <c r="A64" s="401"/>
      <c r="B64" s="231"/>
      <c r="C64" s="232"/>
      <c r="D64" s="243"/>
      <c r="E64" s="234"/>
      <c r="F64" s="244"/>
      <c r="G64" s="146"/>
      <c r="H64" s="201" t="str">
        <f>IFERROR(IF(D64='99_炭素貯蔵量算定データベース'!$B$3,VLOOKUP(F64,'99_炭素貯蔵量算定データベース'!$F$3:$H$66,3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I64" s="146"/>
      <c r="J64" s="146"/>
      <c r="K64" s="201" t="str">
        <f>IFERROR(IF(D64='99_炭素貯蔵量算定データベース'!$B$3,VLOOKUP(I64,'99_炭素貯蔵量算定データベース'!$J$3:$L$85,3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L64" s="58">
        <f t="shared" si="0"/>
        <v>0</v>
      </c>
      <c r="M64" s="59" t="str">
        <f>IFERROR(VLOOKUP(D64,'99_炭素貯蔵量算定データベース'!$B$3:$D$8,3,FALSE),"")</f>
        <v/>
      </c>
      <c r="N64" s="58" t="str">
        <f t="array" ref="N64">IF(IFERROR(SUM(IF(ISERROR(O64:P64),"",O64:P64)),"")=0,"",IFERROR(SUM(IF(ISERROR(O64:P64),"",O64:P64)),""))</f>
        <v/>
      </c>
      <c r="O64" s="58" t="str">
        <f t="shared" si="1"/>
        <v/>
      </c>
      <c r="P64" s="58" t="str">
        <f t="shared" si="2"/>
        <v/>
      </c>
    </row>
    <row r="65" spans="1:16" ht="27.75" customHeight="1">
      <c r="A65" s="401"/>
      <c r="B65" s="231"/>
      <c r="C65" s="232"/>
      <c r="D65" s="243"/>
      <c r="E65" s="234"/>
      <c r="F65" s="244"/>
      <c r="G65" s="146"/>
      <c r="H65" s="201" t="str">
        <f>IFERROR(IF(D65='99_炭素貯蔵量算定データベース'!$B$3,VLOOKUP(F65,'99_炭素貯蔵量算定データベース'!$F$3:$H$66,3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I65" s="146"/>
      <c r="J65" s="146"/>
      <c r="K65" s="201" t="str">
        <f>IFERROR(IF(D65='99_炭素貯蔵量算定データベース'!$B$3,VLOOKUP(I65,'99_炭素貯蔵量算定データベース'!$J$3:$L$85,3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L65" s="58">
        <f t="shared" si="0"/>
        <v>0</v>
      </c>
      <c r="M65" s="59" t="str">
        <f>IFERROR(VLOOKUP(D65,'99_炭素貯蔵量算定データベース'!$B$3:$D$8,3,FALSE),"")</f>
        <v/>
      </c>
      <c r="N65" s="58" t="str">
        <f t="array" ref="N65">IF(IFERROR(SUM(IF(ISERROR(O65:P65),"",O65:P65)),"")=0,"",IFERROR(SUM(IF(ISERROR(O65:P65),"",O65:P65)),""))</f>
        <v/>
      </c>
      <c r="O65" s="58" t="str">
        <f t="shared" si="1"/>
        <v/>
      </c>
      <c r="P65" s="58" t="str">
        <f t="shared" si="2"/>
        <v/>
      </c>
    </row>
    <row r="66" spans="1:16" ht="27.75" customHeight="1">
      <c r="A66" s="401"/>
      <c r="B66" s="231"/>
      <c r="C66" s="232"/>
      <c r="D66" s="243"/>
      <c r="E66" s="234"/>
      <c r="F66" s="244"/>
      <c r="G66" s="146"/>
      <c r="H66" s="201" t="str">
        <f>IFERROR(IF(D66='99_炭素貯蔵量算定データベース'!$B$3,VLOOKUP(F66,'99_炭素貯蔵量算定データベース'!$F$3:$H$66,3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I66" s="146"/>
      <c r="J66" s="146"/>
      <c r="K66" s="201" t="str">
        <f>IFERROR(IF(D66='99_炭素貯蔵量算定データベース'!$B$3,VLOOKUP(I66,'99_炭素貯蔵量算定データベース'!$J$3:$L$85,3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L66" s="58">
        <f t="shared" si="0"/>
        <v>0</v>
      </c>
      <c r="M66" s="59" t="str">
        <f>IFERROR(VLOOKUP(D66,'99_炭素貯蔵量算定データベース'!$B$3:$D$8,3,FALSE),"")</f>
        <v/>
      </c>
      <c r="N66" s="58" t="str">
        <f t="array" ref="N66">IF(IFERROR(SUM(IF(ISERROR(O66:P66),"",O66:P66)),"")=0,"",IFERROR(SUM(IF(ISERROR(O66:P66),"",O66:P66)),""))</f>
        <v/>
      </c>
      <c r="O66" s="58" t="str">
        <f t="shared" si="1"/>
        <v/>
      </c>
      <c r="P66" s="58" t="str">
        <f t="shared" si="2"/>
        <v/>
      </c>
    </row>
    <row r="67" spans="1:16" ht="27.75" customHeight="1">
      <c r="A67" s="401"/>
      <c r="B67" s="231"/>
      <c r="C67" s="232"/>
      <c r="D67" s="243"/>
      <c r="E67" s="234"/>
      <c r="F67" s="244"/>
      <c r="G67" s="146"/>
      <c r="H67" s="201" t="str">
        <f>IFERROR(IF(D67='99_炭素貯蔵量算定データベース'!$B$3,VLOOKUP(F67,'99_炭素貯蔵量算定データベース'!$F$3:$H$66,3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I67" s="146"/>
      <c r="J67" s="146"/>
      <c r="K67" s="201" t="str">
        <f>IFERROR(IF(D67='99_炭素貯蔵量算定データベース'!$B$3,VLOOKUP(I67,'99_炭素貯蔵量算定データベース'!$J$3:$L$85,3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L67" s="58">
        <f t="shared" si="0"/>
        <v>0</v>
      </c>
      <c r="M67" s="59" t="str">
        <f>IFERROR(VLOOKUP(D67,'99_炭素貯蔵量算定データベース'!$B$3:$D$8,3,FALSE),"")</f>
        <v/>
      </c>
      <c r="N67" s="58" t="str">
        <f t="array" ref="N67">IF(IFERROR(SUM(IF(ISERROR(O67:P67),"",O67:P67)),"")=0,"",IFERROR(SUM(IF(ISERROR(O67:P67),"",O67:P67)),""))</f>
        <v/>
      </c>
      <c r="O67" s="58" t="str">
        <f t="shared" si="1"/>
        <v/>
      </c>
      <c r="P67" s="58" t="str">
        <f t="shared" si="2"/>
        <v/>
      </c>
    </row>
    <row r="68" spans="1:16" ht="27.75" customHeight="1">
      <c r="A68" s="401"/>
      <c r="B68" s="231"/>
      <c r="C68" s="232"/>
      <c r="D68" s="243"/>
      <c r="E68" s="234"/>
      <c r="F68" s="244"/>
      <c r="G68" s="146"/>
      <c r="H68" s="201" t="str">
        <f>IFERROR(IF(D68='99_炭素貯蔵量算定データベース'!$B$3,VLOOKUP(F68,'99_炭素貯蔵量算定データベース'!$F$3:$H$66,3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I68" s="146"/>
      <c r="J68" s="146"/>
      <c r="K68" s="201" t="str">
        <f>IFERROR(IF(D68='99_炭素貯蔵量算定データベース'!$B$3,VLOOKUP(I68,'99_炭素貯蔵量算定データベース'!$J$3:$L$85,3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L68" s="58">
        <f t="shared" si="0"/>
        <v>0</v>
      </c>
      <c r="M68" s="59" t="str">
        <f>IFERROR(VLOOKUP(D68,'99_炭素貯蔵量算定データベース'!$B$3:$D$8,3,FALSE),"")</f>
        <v/>
      </c>
      <c r="N68" s="58" t="str">
        <f t="array" ref="N68">IF(IFERROR(SUM(IF(ISERROR(O68:P68),"",O68:P68)),"")=0,"",IFERROR(SUM(IF(ISERROR(O68:P68),"",O68:P68)),""))</f>
        <v/>
      </c>
      <c r="O68" s="58" t="str">
        <f t="shared" si="1"/>
        <v/>
      </c>
      <c r="P68" s="58" t="str">
        <f t="shared" si="2"/>
        <v/>
      </c>
    </row>
    <row r="69" spans="1:16" ht="27.75" customHeight="1">
      <c r="A69" s="401"/>
      <c r="B69" s="231"/>
      <c r="C69" s="232"/>
      <c r="D69" s="243"/>
      <c r="E69" s="234"/>
      <c r="F69" s="244"/>
      <c r="G69" s="146"/>
      <c r="H69" s="201" t="str">
        <f>IFERROR(IF(D69='99_炭素貯蔵量算定データベース'!$B$3,VLOOKUP(F69,'99_炭素貯蔵量算定データベース'!$F$3:$H$66,3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I69" s="146"/>
      <c r="J69" s="146"/>
      <c r="K69" s="201" t="str">
        <f>IFERROR(IF(D69='99_炭素貯蔵量算定データベース'!$B$3,VLOOKUP(I69,'99_炭素貯蔵量算定データベース'!$J$3:$L$85,3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L69" s="58">
        <f t="shared" si="0"/>
        <v>0</v>
      </c>
      <c r="M69" s="59" t="str">
        <f>IFERROR(VLOOKUP(D69,'99_炭素貯蔵量算定データベース'!$B$3:$D$8,3,FALSE),"")</f>
        <v/>
      </c>
      <c r="N69" s="58" t="str">
        <f t="array" ref="N69">IF(IFERROR(SUM(IF(ISERROR(O69:P69),"",O69:P69)),"")=0,"",IFERROR(SUM(IF(ISERROR(O69:P69),"",O69:P69)),""))</f>
        <v/>
      </c>
      <c r="O69" s="58" t="str">
        <f t="shared" si="1"/>
        <v/>
      </c>
      <c r="P69" s="58" t="str">
        <f t="shared" si="2"/>
        <v/>
      </c>
    </row>
    <row r="70" spans="1:16" ht="27.75" customHeight="1">
      <c r="A70" s="402"/>
      <c r="B70" s="396" t="s">
        <v>331</v>
      </c>
      <c r="C70" s="296"/>
      <c r="D70" s="133"/>
      <c r="E70" s="98"/>
      <c r="F70" s="99"/>
      <c r="G70" s="58">
        <f>SUM(G55:G69)</f>
        <v>5.6333333333333329</v>
      </c>
      <c r="H70" s="57"/>
      <c r="I70" s="58"/>
      <c r="J70" s="58">
        <f>SUM(J55:J69)</f>
        <v>3.3666666666666663</v>
      </c>
      <c r="K70" s="57"/>
      <c r="L70" s="58">
        <f>SUM(L55:L69)</f>
        <v>9</v>
      </c>
      <c r="M70" s="59"/>
      <c r="N70" s="58">
        <f t="shared" ref="N70:P70" si="9">SUM(N55:N69)</f>
        <v>8.1</v>
      </c>
      <c r="O70" s="58">
        <f t="shared" si="9"/>
        <v>5.5</v>
      </c>
      <c r="P70" s="58">
        <f t="shared" si="9"/>
        <v>2.5999999999999996</v>
      </c>
    </row>
    <row r="71" spans="1:16" ht="14.25" customHeight="1">
      <c r="A71" s="140"/>
      <c r="B71" s="134"/>
      <c r="C71" s="134"/>
      <c r="D71" s="133"/>
      <c r="E71" s="135"/>
      <c r="F71" s="133"/>
      <c r="G71" s="124"/>
      <c r="H71" s="123"/>
      <c r="I71" s="124"/>
      <c r="J71" s="124"/>
      <c r="K71" s="123"/>
      <c r="L71" s="124"/>
      <c r="M71" s="125"/>
      <c r="N71" s="124"/>
      <c r="O71" s="124"/>
      <c r="P71" s="124"/>
    </row>
    <row r="72" spans="1:16" ht="27.75" customHeight="1">
      <c r="A72" s="403" t="s">
        <v>334</v>
      </c>
      <c r="B72" s="393">
        <v>101</v>
      </c>
      <c r="C72" s="394"/>
      <c r="D72" s="143" t="s">
        <v>37</v>
      </c>
      <c r="E72" s="194" t="s">
        <v>336</v>
      </c>
      <c r="F72" s="136"/>
      <c r="G72" s="137"/>
      <c r="H72" s="201"/>
      <c r="I72" s="146" t="s">
        <v>138</v>
      </c>
      <c r="J72" s="146">
        <v>2</v>
      </c>
      <c r="K72" s="201">
        <f>IFERROR(IF(D72='99_炭素貯蔵量算定データベース'!$B$3,VLOOKUP(I72,'99_炭素貯蔵量算定データベース'!$J$3:$L$85,3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0.47850000000000004</v>
      </c>
      <c r="L72" s="58">
        <f t="shared" ref="L72:L86" si="10">IF(G72+J72=0,0,G72+J72)</f>
        <v>2</v>
      </c>
      <c r="M72" s="59">
        <f>IFERROR(VLOOKUP(D72,'99_炭素貯蔵量算定データベース'!$B$3:$D$8,3,FALSE),"")</f>
        <v>0.5</v>
      </c>
      <c r="N72" s="58">
        <f t="array" ref="N72">IF(IFERROR(SUM(IF(ISERROR(O72:P72),"",O72:P72)),"")=0,"",IFERROR(SUM(IF(ISERROR(O72:P72),"",O72:P72)),""))</f>
        <v>1.8</v>
      </c>
      <c r="O72" s="58" t="str">
        <f t="shared" ref="O72:O86" si="11">IF(IFERROR(ROUND(G72*H72*M72*44/12,1),"")=0,"",IFERROR(ROUND(G72*H72*M72*44/12,1),""))</f>
        <v/>
      </c>
      <c r="P72" s="58">
        <f t="shared" ref="P72:P86" si="12">IF(IFERROR(ROUND(J72*K72*M72*44/12,1),"")=0,"",IFERROR(ROUND(J72*K72*M72*44/12,1),""))</f>
        <v>1.8</v>
      </c>
    </row>
    <row r="73" spans="1:16" ht="27.75" customHeight="1">
      <c r="A73" s="401"/>
      <c r="B73" s="393">
        <f>B72+1</f>
        <v>102</v>
      </c>
      <c r="C73" s="394"/>
      <c r="D73" s="143"/>
      <c r="E73" s="194"/>
      <c r="F73" s="136"/>
      <c r="G73" s="137"/>
      <c r="H73" s="201"/>
      <c r="I73" s="146"/>
      <c r="J73" s="146"/>
      <c r="K73" s="201" t="str">
        <f>IFERROR(IF(D73='99_炭素貯蔵量算定データベース'!$B$3,VLOOKUP(I73,'99_炭素貯蔵量算定データベース'!$J$3:$L$85,3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L73" s="58">
        <f t="shared" si="10"/>
        <v>0</v>
      </c>
      <c r="M73" s="59" t="str">
        <f>IFERROR(VLOOKUP(D73,'99_炭素貯蔵量算定データベース'!$B$3:$D$8,3,FALSE),"")</f>
        <v/>
      </c>
      <c r="N73" s="58" t="str">
        <f t="array" ref="N73">IF(IFERROR(SUM(IF(ISERROR(O73:P73),"",O73:P73)),"")=0,"",IFERROR(SUM(IF(ISERROR(O73:P73),"",O73:P73)),""))</f>
        <v/>
      </c>
      <c r="O73" s="58" t="str">
        <f t="shared" si="11"/>
        <v/>
      </c>
      <c r="P73" s="58" t="str">
        <f t="shared" si="12"/>
        <v/>
      </c>
    </row>
    <row r="74" spans="1:16" ht="27.75" customHeight="1">
      <c r="A74" s="401"/>
      <c r="B74" s="393">
        <f t="shared" ref="B74:B86" si="13">B73+1</f>
        <v>103</v>
      </c>
      <c r="C74" s="394"/>
      <c r="D74" s="143"/>
      <c r="E74" s="194"/>
      <c r="F74" s="136"/>
      <c r="G74" s="137"/>
      <c r="H74" s="201"/>
      <c r="I74" s="146"/>
      <c r="J74" s="146"/>
      <c r="K74" s="201" t="str">
        <f>IFERROR(IF(D74='99_炭素貯蔵量算定データベース'!$B$3,VLOOKUP(I74,'99_炭素貯蔵量算定データベース'!$J$3:$L$85,3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L74" s="58">
        <f t="shared" si="10"/>
        <v>0</v>
      </c>
      <c r="M74" s="59" t="str">
        <f>IFERROR(VLOOKUP(D74,'99_炭素貯蔵量算定データベース'!$B$3:$D$8,3,FALSE),"")</f>
        <v/>
      </c>
      <c r="N74" s="58" t="str">
        <f t="array" ref="N74">IF(IFERROR(SUM(IF(ISERROR(O74:P74),"",O74:P74)),"")=0,"",IFERROR(SUM(IF(ISERROR(O74:P74),"",O74:P74)),""))</f>
        <v/>
      </c>
      <c r="O74" s="58" t="str">
        <f t="shared" si="11"/>
        <v/>
      </c>
      <c r="P74" s="58" t="str">
        <f t="shared" si="12"/>
        <v/>
      </c>
    </row>
    <row r="75" spans="1:16" ht="27.75" customHeight="1">
      <c r="A75" s="401"/>
      <c r="B75" s="393">
        <f t="shared" si="13"/>
        <v>104</v>
      </c>
      <c r="C75" s="394"/>
      <c r="D75" s="143"/>
      <c r="E75" s="194"/>
      <c r="F75" s="136"/>
      <c r="G75" s="137"/>
      <c r="H75" s="201"/>
      <c r="I75" s="146"/>
      <c r="J75" s="146"/>
      <c r="K75" s="201" t="str">
        <f>IFERROR(IF(D75='99_炭素貯蔵量算定データベース'!$B$3,VLOOKUP(I75,'99_炭素貯蔵量算定データベース'!$J$3:$L$85,3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L75" s="58">
        <f t="shared" si="10"/>
        <v>0</v>
      </c>
      <c r="M75" s="59" t="str">
        <f>IFERROR(VLOOKUP(D75,'99_炭素貯蔵量算定データベース'!$B$3:$D$8,3,FALSE),"")</f>
        <v/>
      </c>
      <c r="N75" s="58" t="str">
        <f t="array" ref="N75">IF(IFERROR(SUM(IF(ISERROR(O75:P75),"",O75:P75)),"")=0,"",IFERROR(SUM(IF(ISERROR(O75:P75),"",O75:P75)),""))</f>
        <v/>
      </c>
      <c r="O75" s="58" t="str">
        <f t="shared" si="11"/>
        <v/>
      </c>
      <c r="P75" s="58" t="str">
        <f t="shared" si="12"/>
        <v/>
      </c>
    </row>
    <row r="76" spans="1:16" ht="27.75" customHeight="1">
      <c r="A76" s="401"/>
      <c r="B76" s="393">
        <f t="shared" si="13"/>
        <v>105</v>
      </c>
      <c r="C76" s="394"/>
      <c r="D76" s="143"/>
      <c r="E76" s="194"/>
      <c r="F76" s="136"/>
      <c r="G76" s="137"/>
      <c r="H76" s="201"/>
      <c r="I76" s="146"/>
      <c r="J76" s="146"/>
      <c r="K76" s="201" t="str">
        <f>IFERROR(IF(D76='99_炭素貯蔵量算定データベース'!$B$3,VLOOKUP(I76,'99_炭素貯蔵量算定データベース'!$J$3:$L$85,3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L76" s="58">
        <f t="shared" si="10"/>
        <v>0</v>
      </c>
      <c r="M76" s="59" t="str">
        <f>IFERROR(VLOOKUP(D76,'99_炭素貯蔵量算定データベース'!$B$3:$D$8,3,FALSE),"")</f>
        <v/>
      </c>
      <c r="N76" s="58" t="str">
        <f t="array" ref="N76">IF(IFERROR(SUM(IF(ISERROR(O76:P76),"",O76:P76)),"")=0,"",IFERROR(SUM(IF(ISERROR(O76:P76),"",O76:P76)),""))</f>
        <v/>
      </c>
      <c r="O76" s="58" t="str">
        <f t="shared" si="11"/>
        <v/>
      </c>
      <c r="P76" s="58" t="str">
        <f t="shared" si="12"/>
        <v/>
      </c>
    </row>
    <row r="77" spans="1:16" ht="27.75" customHeight="1">
      <c r="A77" s="401"/>
      <c r="B77" s="393">
        <f t="shared" si="13"/>
        <v>106</v>
      </c>
      <c r="C77" s="394"/>
      <c r="D77" s="143"/>
      <c r="E77" s="194"/>
      <c r="F77" s="136"/>
      <c r="G77" s="137"/>
      <c r="H77" s="201"/>
      <c r="I77" s="146"/>
      <c r="J77" s="146"/>
      <c r="K77" s="201" t="str">
        <f>IFERROR(IF(D77='99_炭素貯蔵量算定データベース'!$B$3,VLOOKUP(I77,'99_炭素貯蔵量算定データベース'!$J$3:$L$85,3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L77" s="58">
        <f t="shared" si="10"/>
        <v>0</v>
      </c>
      <c r="M77" s="59" t="str">
        <f>IFERROR(VLOOKUP(D77,'99_炭素貯蔵量算定データベース'!$B$3:$D$8,3,FALSE),"")</f>
        <v/>
      </c>
      <c r="N77" s="58" t="str">
        <f t="array" ref="N77">IF(IFERROR(SUM(IF(ISERROR(O77:P77),"",O77:P77)),"")=0,"",IFERROR(SUM(IF(ISERROR(O77:P77),"",O77:P77)),""))</f>
        <v/>
      </c>
      <c r="O77" s="58" t="str">
        <f t="shared" si="11"/>
        <v/>
      </c>
      <c r="P77" s="58" t="str">
        <f t="shared" si="12"/>
        <v/>
      </c>
    </row>
    <row r="78" spans="1:16" ht="27.75" customHeight="1">
      <c r="A78" s="401"/>
      <c r="B78" s="393">
        <f t="shared" si="13"/>
        <v>107</v>
      </c>
      <c r="C78" s="394"/>
      <c r="D78" s="143"/>
      <c r="E78" s="194"/>
      <c r="F78" s="136"/>
      <c r="G78" s="137"/>
      <c r="H78" s="201"/>
      <c r="I78" s="146"/>
      <c r="J78" s="146"/>
      <c r="K78" s="201" t="str">
        <f>IFERROR(IF(D78='99_炭素貯蔵量算定データベース'!$B$3,VLOOKUP(I78,'99_炭素貯蔵量算定データベース'!$J$3:$L$85,3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L78" s="58">
        <f t="shared" si="10"/>
        <v>0</v>
      </c>
      <c r="M78" s="59" t="str">
        <f>IFERROR(VLOOKUP(D78,'99_炭素貯蔵量算定データベース'!$B$3:$D$8,3,FALSE),"")</f>
        <v/>
      </c>
      <c r="N78" s="58" t="str">
        <f t="array" ref="N78">IF(IFERROR(SUM(IF(ISERROR(O78:P78),"",O78:P78)),"")=0,"",IFERROR(SUM(IF(ISERROR(O78:P78),"",O78:P78)),""))</f>
        <v/>
      </c>
      <c r="O78" s="58" t="str">
        <f t="shared" si="11"/>
        <v/>
      </c>
      <c r="P78" s="58" t="str">
        <f t="shared" si="12"/>
        <v/>
      </c>
    </row>
    <row r="79" spans="1:16" ht="27.75" customHeight="1">
      <c r="A79" s="401"/>
      <c r="B79" s="393">
        <f t="shared" si="13"/>
        <v>108</v>
      </c>
      <c r="C79" s="394"/>
      <c r="D79" s="143"/>
      <c r="E79" s="194"/>
      <c r="F79" s="136"/>
      <c r="G79" s="137"/>
      <c r="H79" s="201"/>
      <c r="I79" s="146"/>
      <c r="J79" s="146"/>
      <c r="K79" s="201" t="str">
        <f>IFERROR(IF(D79='99_炭素貯蔵量算定データベース'!$B$3,VLOOKUP(I79,'99_炭素貯蔵量算定データベース'!$J$3:$L$85,3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L79" s="58">
        <f t="shared" si="10"/>
        <v>0</v>
      </c>
      <c r="M79" s="59" t="str">
        <f>IFERROR(VLOOKUP(D79,'99_炭素貯蔵量算定データベース'!$B$3:$D$8,3,FALSE),"")</f>
        <v/>
      </c>
      <c r="N79" s="58" t="str">
        <f t="array" ref="N79">IF(IFERROR(SUM(IF(ISERROR(O79:P79),"",O79:P79)),"")=0,"",IFERROR(SUM(IF(ISERROR(O79:P79),"",O79:P79)),""))</f>
        <v/>
      </c>
      <c r="O79" s="58" t="str">
        <f t="shared" si="11"/>
        <v/>
      </c>
      <c r="P79" s="58" t="str">
        <f t="shared" si="12"/>
        <v/>
      </c>
    </row>
    <row r="80" spans="1:16" ht="27.75" customHeight="1">
      <c r="A80" s="401"/>
      <c r="B80" s="393">
        <f t="shared" si="13"/>
        <v>109</v>
      </c>
      <c r="C80" s="394"/>
      <c r="D80" s="143"/>
      <c r="E80" s="194"/>
      <c r="F80" s="136"/>
      <c r="G80" s="137"/>
      <c r="H80" s="201"/>
      <c r="I80" s="146"/>
      <c r="J80" s="146"/>
      <c r="K80" s="201" t="str">
        <f>IFERROR(IF(D80='99_炭素貯蔵量算定データベース'!$B$3,VLOOKUP(I80,'99_炭素貯蔵量算定データベース'!$J$3:$L$85,3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L80" s="58">
        <f t="shared" si="10"/>
        <v>0</v>
      </c>
      <c r="M80" s="59" t="str">
        <f>IFERROR(VLOOKUP(D80,'99_炭素貯蔵量算定データベース'!$B$3:$D$8,3,FALSE),"")</f>
        <v/>
      </c>
      <c r="N80" s="58" t="str">
        <f t="array" ref="N80">IF(IFERROR(SUM(IF(ISERROR(O80:P80),"",O80:P80)),"")=0,"",IFERROR(SUM(IF(ISERROR(O80:P80),"",O80:P80)),""))</f>
        <v/>
      </c>
      <c r="O80" s="58" t="str">
        <f t="shared" si="11"/>
        <v/>
      </c>
      <c r="P80" s="58" t="str">
        <f t="shared" si="12"/>
        <v/>
      </c>
    </row>
    <row r="81" spans="1:16" ht="27.75" customHeight="1">
      <c r="A81" s="401"/>
      <c r="B81" s="393">
        <f t="shared" si="13"/>
        <v>110</v>
      </c>
      <c r="C81" s="394"/>
      <c r="D81" s="143"/>
      <c r="E81" s="194"/>
      <c r="F81" s="136"/>
      <c r="G81" s="137"/>
      <c r="H81" s="201"/>
      <c r="I81" s="146"/>
      <c r="J81" s="146"/>
      <c r="K81" s="201" t="str">
        <f>IFERROR(IF(D81='99_炭素貯蔵量算定データベース'!$B$3,VLOOKUP(I81,'99_炭素貯蔵量算定データベース'!$J$3:$L$85,3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L81" s="58">
        <f t="shared" si="10"/>
        <v>0</v>
      </c>
      <c r="M81" s="59" t="str">
        <f>IFERROR(VLOOKUP(D81,'99_炭素貯蔵量算定データベース'!$B$3:$D$8,3,FALSE),"")</f>
        <v/>
      </c>
      <c r="N81" s="58" t="str">
        <f t="array" ref="N81">IF(IFERROR(SUM(IF(ISERROR(O81:P81),"",O81:P81)),"")=0,"",IFERROR(SUM(IF(ISERROR(O81:P81),"",O81:P81)),""))</f>
        <v/>
      </c>
      <c r="O81" s="58" t="str">
        <f t="shared" si="11"/>
        <v/>
      </c>
      <c r="P81" s="58" t="str">
        <f t="shared" si="12"/>
        <v/>
      </c>
    </row>
    <row r="82" spans="1:16" ht="27.75" customHeight="1">
      <c r="A82" s="401"/>
      <c r="B82" s="393">
        <f t="shared" si="13"/>
        <v>111</v>
      </c>
      <c r="C82" s="394"/>
      <c r="D82" s="143"/>
      <c r="E82" s="194"/>
      <c r="F82" s="136"/>
      <c r="G82" s="137"/>
      <c r="H82" s="201"/>
      <c r="I82" s="146"/>
      <c r="J82" s="146"/>
      <c r="K82" s="201" t="str">
        <f>IFERROR(IF(D82='99_炭素貯蔵量算定データベース'!$B$3,VLOOKUP(I82,'99_炭素貯蔵量算定データベース'!$J$3:$L$85,3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L82" s="58">
        <f t="shared" si="10"/>
        <v>0</v>
      </c>
      <c r="M82" s="59" t="str">
        <f>IFERROR(VLOOKUP(D82,'99_炭素貯蔵量算定データベース'!$B$3:$D$8,3,FALSE),"")</f>
        <v/>
      </c>
      <c r="N82" s="58" t="str">
        <f t="array" ref="N82">IF(IFERROR(SUM(IF(ISERROR(O82:P82),"",O82:P82)),"")=0,"",IFERROR(SUM(IF(ISERROR(O82:P82),"",O82:P82)),""))</f>
        <v/>
      </c>
      <c r="O82" s="58" t="str">
        <f t="shared" si="11"/>
        <v/>
      </c>
      <c r="P82" s="58" t="str">
        <f t="shared" si="12"/>
        <v/>
      </c>
    </row>
    <row r="83" spans="1:16" ht="27.75" customHeight="1">
      <c r="A83" s="401"/>
      <c r="B83" s="393">
        <f t="shared" si="13"/>
        <v>112</v>
      </c>
      <c r="C83" s="394"/>
      <c r="D83" s="143"/>
      <c r="E83" s="194"/>
      <c r="F83" s="136"/>
      <c r="G83" s="137"/>
      <c r="H83" s="201"/>
      <c r="I83" s="146"/>
      <c r="J83" s="146"/>
      <c r="K83" s="201" t="str">
        <f>IFERROR(IF(D83='99_炭素貯蔵量算定データベース'!$B$3,VLOOKUP(I83,'99_炭素貯蔵量算定データベース'!$J$3:$L$85,3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L83" s="58">
        <f t="shared" si="10"/>
        <v>0</v>
      </c>
      <c r="M83" s="59" t="str">
        <f>IFERROR(VLOOKUP(D83,'99_炭素貯蔵量算定データベース'!$B$3:$D$8,3,FALSE),"")</f>
        <v/>
      </c>
      <c r="N83" s="58" t="str">
        <f t="array" ref="N83">IF(IFERROR(SUM(IF(ISERROR(O83:P83),"",O83:P83)),"")=0,"",IFERROR(SUM(IF(ISERROR(O83:P83),"",O83:P83)),""))</f>
        <v/>
      </c>
      <c r="O83" s="58" t="str">
        <f t="shared" si="11"/>
        <v/>
      </c>
      <c r="P83" s="58" t="str">
        <f t="shared" si="12"/>
        <v/>
      </c>
    </row>
    <row r="84" spans="1:16" ht="27.75" customHeight="1">
      <c r="A84" s="401"/>
      <c r="B84" s="393">
        <f t="shared" si="13"/>
        <v>113</v>
      </c>
      <c r="C84" s="394"/>
      <c r="D84" s="143"/>
      <c r="E84" s="194"/>
      <c r="F84" s="136"/>
      <c r="G84" s="137"/>
      <c r="H84" s="201"/>
      <c r="I84" s="146"/>
      <c r="J84" s="146"/>
      <c r="K84" s="201" t="str">
        <f>IFERROR(IF(D84='99_炭素貯蔵量算定データベース'!$B$3,VLOOKUP(I84,'99_炭素貯蔵量算定データベース'!$J$3:$L$85,3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L84" s="58">
        <f t="shared" si="10"/>
        <v>0</v>
      </c>
      <c r="M84" s="59" t="str">
        <f>IFERROR(VLOOKUP(D84,'99_炭素貯蔵量算定データベース'!$B$3:$D$8,3,FALSE),"")</f>
        <v/>
      </c>
      <c r="N84" s="58" t="str">
        <f t="array" ref="N84">IF(IFERROR(SUM(IF(ISERROR(O84:P84),"",O84:P84)),"")=0,"",IFERROR(SUM(IF(ISERROR(O84:P84),"",O84:P84)),""))</f>
        <v/>
      </c>
      <c r="O84" s="58" t="str">
        <f t="shared" si="11"/>
        <v/>
      </c>
      <c r="P84" s="58" t="str">
        <f t="shared" si="12"/>
        <v/>
      </c>
    </row>
    <row r="85" spans="1:16" ht="27.75" customHeight="1">
      <c r="A85" s="401"/>
      <c r="B85" s="393">
        <f t="shared" si="13"/>
        <v>114</v>
      </c>
      <c r="C85" s="394"/>
      <c r="D85" s="143"/>
      <c r="E85" s="194"/>
      <c r="F85" s="136"/>
      <c r="G85" s="137"/>
      <c r="H85" s="201"/>
      <c r="I85" s="146"/>
      <c r="J85" s="146"/>
      <c r="K85" s="201" t="str">
        <f>IFERROR(IF(D85='99_炭素貯蔵量算定データベース'!$B$3,VLOOKUP(I85,'99_炭素貯蔵量算定データベース'!$J$3:$L$85,3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L85" s="58">
        <f t="shared" si="10"/>
        <v>0</v>
      </c>
      <c r="M85" s="59" t="str">
        <f>IFERROR(VLOOKUP(D85,'99_炭素貯蔵量算定データベース'!$B$3:$D$8,3,FALSE),"")</f>
        <v/>
      </c>
      <c r="N85" s="58" t="str">
        <f t="array" ref="N85">IF(IFERROR(SUM(IF(ISERROR(O85:P85),"",O85:P85)),"")=0,"",IFERROR(SUM(IF(ISERROR(O85:P85),"",O85:P85)),""))</f>
        <v/>
      </c>
      <c r="O85" s="58" t="str">
        <f t="shared" si="11"/>
        <v/>
      </c>
      <c r="P85" s="58" t="str">
        <f t="shared" si="12"/>
        <v/>
      </c>
    </row>
    <row r="86" spans="1:16" ht="27.75" customHeight="1">
      <c r="A86" s="401"/>
      <c r="B86" s="393">
        <f t="shared" si="13"/>
        <v>115</v>
      </c>
      <c r="C86" s="394"/>
      <c r="D86" s="143"/>
      <c r="E86" s="194"/>
      <c r="F86" s="136"/>
      <c r="G86" s="137"/>
      <c r="H86" s="201"/>
      <c r="I86" s="146"/>
      <c r="J86" s="146"/>
      <c r="K86" s="201"/>
      <c r="L86" s="58">
        <f t="shared" si="10"/>
        <v>0</v>
      </c>
      <c r="M86" s="59" t="str">
        <f>IFERROR(VLOOKUP(D86,'99_炭素貯蔵量算定データベース'!$B$3:$D$8,3,FALSE),"")</f>
        <v/>
      </c>
      <c r="N86" s="58" t="str">
        <f t="array" ref="N86">IF(IFERROR(SUM(IF(ISERROR(O86:P86),"",O86:P86)),"")=0,"",IFERROR(SUM(IF(ISERROR(O86:P86),"",O86:P86)),""))</f>
        <v/>
      </c>
      <c r="O86" s="58" t="str">
        <f t="shared" si="11"/>
        <v/>
      </c>
      <c r="P86" s="58" t="str">
        <f t="shared" si="12"/>
        <v/>
      </c>
    </row>
    <row r="87" spans="1:16" ht="27.75" customHeight="1" thickBot="1">
      <c r="A87" s="402"/>
      <c r="B87" s="397" t="s">
        <v>331</v>
      </c>
      <c r="C87" s="296"/>
      <c r="D87" s="133"/>
      <c r="E87" s="98"/>
      <c r="F87" s="99"/>
      <c r="G87" s="58">
        <f>SUM(G72:G86)</f>
        <v>0</v>
      </c>
      <c r="H87" s="57"/>
      <c r="I87" s="58"/>
      <c r="J87" s="58">
        <f>SUM(J72:J86)</f>
        <v>2</v>
      </c>
      <c r="K87" s="57"/>
      <c r="L87" s="58">
        <f>SUM(L72:L86)</f>
        <v>2</v>
      </c>
      <c r="M87" s="59"/>
      <c r="N87" s="58">
        <f t="shared" ref="N87:P87" si="14">SUM(N72:N86)</f>
        <v>1.8</v>
      </c>
      <c r="O87" s="58">
        <f t="shared" si="14"/>
        <v>0</v>
      </c>
      <c r="P87" s="58">
        <f t="shared" si="14"/>
        <v>1.8</v>
      </c>
    </row>
    <row r="88" spans="1:16" ht="37.5" customHeight="1" thickTop="1" thickBot="1">
      <c r="B88" s="398" t="s">
        <v>127</v>
      </c>
      <c r="C88" s="399"/>
      <c r="D88" s="100"/>
      <c r="E88" s="101"/>
      <c r="F88" s="102"/>
      <c r="G88" s="103">
        <f>G53+G70+G87</f>
        <v>41.633333333333333</v>
      </c>
      <c r="H88" s="104"/>
      <c r="I88" s="102"/>
      <c r="J88" s="105">
        <f>J53+J70+J87</f>
        <v>5.3666666666666663</v>
      </c>
      <c r="K88" s="138"/>
      <c r="L88" s="103">
        <f>L53+L70+L87</f>
        <v>47</v>
      </c>
      <c r="M88" s="102"/>
      <c r="N88" s="106">
        <f>N53+N70+N87</f>
        <v>32.199999999999996</v>
      </c>
      <c r="O88" s="107">
        <f>O53+O70+O87</f>
        <v>27.799999999999997</v>
      </c>
      <c r="P88" s="108">
        <f>P53+P70+P87</f>
        <v>4.3999999999999995</v>
      </c>
    </row>
  </sheetData>
  <sheetProtection algorithmName="SHA-512" hashValue="LifaAB5Xv/LKbMNtKJisluYhyvqJv5nYB3UJQ2NZ0b9Zki1GIf8uhrgK/ReRN9ghwVMAD1vYDjtwihdwwEIInQ==" saltValue="cWb+R/htPKuo4Al9BSF1sQ==" spinCount="100000" sheet="1" objects="1" scenarios="1"/>
  <autoFilter ref="B23:Q23" xr:uid="{00000000-0009-0000-0000-000007000000}"/>
  <mergeCells count="66">
    <mergeCell ref="A55:A70"/>
    <mergeCell ref="A72:A87"/>
    <mergeCell ref="B48:C48"/>
    <mergeCell ref="B49:C49"/>
    <mergeCell ref="B50:C50"/>
    <mergeCell ref="B51:C51"/>
    <mergeCell ref="B52:C52"/>
    <mergeCell ref="B77:C77"/>
    <mergeCell ref="B78:C78"/>
    <mergeCell ref="B79:C79"/>
    <mergeCell ref="B80:C80"/>
    <mergeCell ref="B81:C81"/>
    <mergeCell ref="B82:C82"/>
    <mergeCell ref="B83:C83"/>
    <mergeCell ref="B84:C84"/>
    <mergeCell ref="B85:C85"/>
    <mergeCell ref="B42:C42"/>
    <mergeCell ref="B73:C73"/>
    <mergeCell ref="B53:C53"/>
    <mergeCell ref="B46:C46"/>
    <mergeCell ref="B47:C47"/>
    <mergeCell ref="B70:C70"/>
    <mergeCell ref="B72:C72"/>
    <mergeCell ref="B45:C45"/>
    <mergeCell ref="B43:C43"/>
    <mergeCell ref="B44:C44"/>
    <mergeCell ref="B38:C38"/>
    <mergeCell ref="B29:C29"/>
    <mergeCell ref="B30:C30"/>
    <mergeCell ref="B31:C31"/>
    <mergeCell ref="B32:C32"/>
    <mergeCell ref="B33:C33"/>
    <mergeCell ref="B27:C27"/>
    <mergeCell ref="B34:C34"/>
    <mergeCell ref="B35:C35"/>
    <mergeCell ref="B36:C36"/>
    <mergeCell ref="B37:C37"/>
    <mergeCell ref="O9:P9"/>
    <mergeCell ref="O10:P10"/>
    <mergeCell ref="O12:P12"/>
    <mergeCell ref="O19:P19"/>
    <mergeCell ref="L20:L23"/>
    <mergeCell ref="O20:O23"/>
    <mergeCell ref="P20:P23"/>
    <mergeCell ref="N19:N23"/>
    <mergeCell ref="B16:M17"/>
    <mergeCell ref="D19:D23"/>
    <mergeCell ref="F19:L19"/>
    <mergeCell ref="M19:M23"/>
    <mergeCell ref="E19:E22"/>
    <mergeCell ref="B86:C86"/>
    <mergeCell ref="B87:C87"/>
    <mergeCell ref="B88:C88"/>
    <mergeCell ref="B19:C23"/>
    <mergeCell ref="I20:K22"/>
    <mergeCell ref="B74:C74"/>
    <mergeCell ref="B75:C75"/>
    <mergeCell ref="B76:C76"/>
    <mergeCell ref="F20:H22"/>
    <mergeCell ref="B28:C28"/>
    <mergeCell ref="B25:C25"/>
    <mergeCell ref="B39:C39"/>
    <mergeCell ref="B40:C40"/>
    <mergeCell ref="B41:C41"/>
    <mergeCell ref="B24:C24"/>
    <mergeCell ref="B26:C26"/>
  </mergeCells>
  <phoneticPr fontId="1"/>
  <dataValidations count="1">
    <dataValidation type="list" allowBlank="1" showInputMessage="1" showErrorMessage="1" sqref="D72:D86" xr:uid="{00000000-0002-0000-0700-000000000000}">
      <formula1>"製材区分（製材・集成材・ＣＬＴ等）,木質ボード（パーティクルボード）,木質ボード（硬質繊維板）,木質ボード（中質繊維板）,木質ボード（軟質繊維板）,合板区分（合板・ＬＶＬ等）"</formula1>
    </dataValidation>
  </dataValidations>
  <pageMargins left="0.7" right="0.7" top="0.75" bottom="0.75" header="0.3" footer="0.3"/>
  <pageSetup paperSize="8" scale="4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'99_炭素貯蔵量算定データベース'!$O$11:$O$19</xm:f>
          </x14:formula1>
          <xm:sqref>I72:I86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B2:G7"/>
  <sheetViews>
    <sheetView showGridLines="0" view="pageBreakPreview" zoomScale="85" zoomScaleNormal="100" zoomScaleSheetLayoutView="85" workbookViewId="0">
      <selection activeCell="E5" sqref="E5"/>
    </sheetView>
  </sheetViews>
  <sheetFormatPr defaultColWidth="9" defaultRowHeight="13.2"/>
  <cols>
    <col min="1" max="1" width="11" style="61" customWidth="1"/>
    <col min="2" max="6" width="18.6640625" style="61" customWidth="1"/>
    <col min="7" max="16384" width="9" style="61"/>
  </cols>
  <sheetData>
    <row r="2" spans="2:7" ht="23.25" customHeight="1">
      <c r="B2" s="442" t="s">
        <v>135</v>
      </c>
      <c r="C2" s="442"/>
      <c r="D2" s="442"/>
      <c r="E2" s="442"/>
      <c r="F2" s="442"/>
    </row>
    <row r="4" spans="2:7" ht="55.5" customHeight="1">
      <c r="B4" s="67" t="s">
        <v>134</v>
      </c>
      <c r="C4" s="66" t="s">
        <v>133</v>
      </c>
      <c r="D4" s="66" t="s">
        <v>132</v>
      </c>
      <c r="E4" s="66" t="s">
        <v>131</v>
      </c>
      <c r="F4" s="66" t="s">
        <v>130</v>
      </c>
    </row>
    <row r="5" spans="2:7" ht="27.75" customHeight="1">
      <c r="B5" s="65" t="str">
        <f>'10_炭素貯蔵量算定入力シート'!O11</f>
        <v/>
      </c>
      <c r="C5" s="64">
        <f>'10_炭素貯蔵量算定入力シート'!G180</f>
        <v>0</v>
      </c>
      <c r="D5" s="64">
        <f>'10_炭素貯蔵量算定入力シート'!O180</f>
        <v>0</v>
      </c>
      <c r="E5" s="64">
        <f>'10_炭素貯蔵量算定入力シート'!L180</f>
        <v>0</v>
      </c>
      <c r="F5" s="64">
        <f>'10_炭素貯蔵量算定入力シート'!N180</f>
        <v>0</v>
      </c>
      <c r="G5" s="63"/>
    </row>
    <row r="6" spans="2:7" ht="18">
      <c r="B6" s="62" t="s">
        <v>110</v>
      </c>
      <c r="C6" s="62" t="s">
        <v>129</v>
      </c>
      <c r="D6" s="62" t="s">
        <v>128</v>
      </c>
      <c r="E6" s="62" t="s">
        <v>129</v>
      </c>
      <c r="F6" s="62" t="s">
        <v>128</v>
      </c>
    </row>
    <row r="7" spans="2:7" ht="42.75" customHeight="1"/>
  </sheetData>
  <sheetProtection algorithmName="SHA-512" hashValue="jbYPYv4jkqc/LV3rwibSrBoVIvPOjfRN4Ejxv98xDW+KsldSHINaCghVr/jIhbBarrWYz9xAa9hzzEywzb9vUQ==" saltValue="JfR/K/hdb16Zdq4RrGL3Bw==" spinCount="100000" sheet="1" objects="1" scenarios="1"/>
  <mergeCells count="1">
    <mergeCell ref="B2:F2"/>
  </mergeCells>
  <phoneticPr fontId="1"/>
  <pageMargins left="0.7" right="0.7" top="0.75" bottom="0.75" header="0.3" footer="0.3"/>
  <pageSetup paperSize="9"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1_入力シート</vt:lpstr>
      <vt:lpstr>1_入力シート (記入例) </vt:lpstr>
      <vt:lpstr>2_出力シート</vt:lpstr>
      <vt:lpstr>2_出力シート (出力例)</vt:lpstr>
      <vt:lpstr>3＿各種係数値</vt:lpstr>
      <vt:lpstr>4_プルダウンリスト</vt:lpstr>
      <vt:lpstr>10_炭素貯蔵量算定入力シート</vt:lpstr>
      <vt:lpstr>11_炭素貯蔵量算定入力例</vt:lpstr>
      <vt:lpstr>12_炭素貯蔵量算定出力シート</vt:lpstr>
      <vt:lpstr>13_炭素貯蔵量算定出力シート 出力例</vt:lpstr>
      <vt:lpstr>99_炭素貯蔵量算定データベース</vt:lpstr>
      <vt:lpstr>更新履歴</vt:lpstr>
      <vt:lpstr>'12_炭素貯蔵量算定出力シート'!Print_Area</vt:lpstr>
      <vt:lpstr>'13_炭素貯蔵量算定出力シート 出力例'!Print_Area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h-kaneko</dc:creator>
  <cp:lastModifiedBy>弘 金子</cp:lastModifiedBy>
  <cp:lastPrinted>2024-11-29T01:52:11Z</cp:lastPrinted>
  <dcterms:created xsi:type="dcterms:W3CDTF">2023-12-27T04:49:43Z</dcterms:created>
  <dcterms:modified xsi:type="dcterms:W3CDTF">2025-11-25T07:09:48Z</dcterms:modified>
</cp:coreProperties>
</file>