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192.168.101.15\nas\3研究技術\3kenkyuu\研究技術部\R6\R6　国産木材活用住宅ラベル\00　規約・マニュアル関係\ラベルシート・マニュアル\"/>
    </mc:Choice>
  </mc:AlternateContent>
  <xr:revisionPtr revIDLastSave="0" documentId="8_{4C104B32-3710-4093-BDC2-1D4E86A880CC}" xr6:coauthVersionLast="47" xr6:coauthVersionMax="47" xr10:uidLastSave="{00000000-0000-0000-0000-000000000000}"/>
  <workbookProtection workbookAlgorithmName="SHA-512" workbookHashValue="ck1Hm1ZNRy52Ko9TdSLN1S4JZf2dA/4RCHa76/LnRzTvRErhTzbCrav/zijzCdoyvG5GPGuzzTnR0oGKP8g3mQ==" workbookSaltValue="2h7AEGZ7uVtIR+vI/6bZBw==" workbookSpinCount="100000" lockStructure="1"/>
  <bookViews>
    <workbookView xWindow="-108" yWindow="-108" windowWidth="23256" windowHeight="12456" firstSheet="3" activeTab="6" xr2:uid="{00000000-000D-0000-FFFF-FFFF00000000}"/>
  </bookViews>
  <sheets>
    <sheet name="1_入力シート" sheetId="1" r:id="rId1"/>
    <sheet name="1_入力シート (記入例) " sheetId="6" r:id="rId2"/>
    <sheet name="2_出力シート" sheetId="2" r:id="rId3"/>
    <sheet name="2_出力シート (出力例)" sheetId="5" r:id="rId4"/>
    <sheet name="3＿各種係数値" sheetId="3" r:id="rId5"/>
    <sheet name="4_プルダウンリスト" sheetId="7" r:id="rId6"/>
    <sheet name="10_炭素貯蔵量算定入力シート" sheetId="8" r:id="rId7"/>
    <sheet name="11_炭素貯蔵量算定入力例" sheetId="10" r:id="rId8"/>
    <sheet name="12_炭素貯蔵量算定出力シート" sheetId="9" r:id="rId9"/>
    <sheet name="13_炭素貯蔵量算定出力シート 出力例" sheetId="13" r:id="rId10"/>
    <sheet name="99_炭素貯蔵量算定データベース" sheetId="11" r:id="rId11"/>
    <sheet name="更新履歴" sheetId="12" r:id="rId12"/>
  </sheets>
  <definedNames>
    <definedName name="_xlnm._FilterDatabase" localSheetId="6" hidden="1">'10_炭素貯蔵量算定入力シート'!$B$23:$P$23</definedName>
    <definedName name="_xlnm._FilterDatabase" localSheetId="7" hidden="1">'11_炭素貯蔵量算定入力例'!$B$23:$P$23</definedName>
    <definedName name="_xlnm.Print_Area" localSheetId="8">'12_炭素貯蔵量算定出力シート'!$A$1:$G$17</definedName>
    <definedName name="_xlnm.Print_Area" localSheetId="9">'13_炭素貯蔵量算定出力シート 出力例'!$A$1:$G$17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77" i="8" l="1"/>
  <c r="O177" i="8" s="1"/>
  <c r="N177" i="8" s="1" a="1"/>
  <c r="N177" i="8" s="1"/>
  <c r="L177" i="8"/>
  <c r="K177" i="8"/>
  <c r="P177" i="8" s="1"/>
  <c r="M176" i="8"/>
  <c r="P176" i="8" s="1"/>
  <c r="L176" i="8"/>
  <c r="K176" i="8"/>
  <c r="M175" i="8"/>
  <c r="O175" i="8" s="1"/>
  <c r="L175" i="8"/>
  <c r="K175" i="8"/>
  <c r="P175" i="8" s="1"/>
  <c r="M174" i="8"/>
  <c r="P174" i="8" s="1"/>
  <c r="L174" i="8"/>
  <c r="K174" i="8"/>
  <c r="P173" i="8"/>
  <c r="M173" i="8"/>
  <c r="O173" i="8" s="1"/>
  <c r="N173" i="8" s="1" a="1"/>
  <c r="N173" i="8" s="1"/>
  <c r="L173" i="8"/>
  <c r="K173" i="8"/>
  <c r="M172" i="8"/>
  <c r="O172" i="8" s="1"/>
  <c r="L172" i="8"/>
  <c r="K172" i="8"/>
  <c r="M171" i="8"/>
  <c r="O171" i="8" s="1"/>
  <c r="L171" i="8"/>
  <c r="K171" i="8"/>
  <c r="M170" i="8"/>
  <c r="P170" i="8" s="1"/>
  <c r="L170" i="8"/>
  <c r="K170" i="8"/>
  <c r="P169" i="8"/>
  <c r="M169" i="8"/>
  <c r="O169" i="8" s="1"/>
  <c r="N169" i="8" s="1" a="1"/>
  <c r="N169" i="8" s="1"/>
  <c r="L169" i="8"/>
  <c r="K169" i="8"/>
  <c r="P168" i="8"/>
  <c r="O168" i="8"/>
  <c r="N168" i="8" a="1"/>
  <c r="N168" i="8" s="1"/>
  <c r="M168" i="8"/>
  <c r="L168" i="8"/>
  <c r="K168" i="8"/>
  <c r="M167" i="8"/>
  <c r="O167" i="8" s="1"/>
  <c r="N167" i="8" s="1" a="1"/>
  <c r="N167" i="8" s="1"/>
  <c r="L167" i="8"/>
  <c r="K167" i="8"/>
  <c r="P167" i="8" s="1"/>
  <c r="M166" i="8"/>
  <c r="P166" i="8" s="1"/>
  <c r="L166" i="8"/>
  <c r="K166" i="8"/>
  <c r="M165" i="8"/>
  <c r="O165" i="8" s="1"/>
  <c r="L165" i="8"/>
  <c r="K165" i="8"/>
  <c r="P165" i="8" s="1"/>
  <c r="M164" i="8"/>
  <c r="O164" i="8" s="1"/>
  <c r="L164" i="8"/>
  <c r="K164" i="8"/>
  <c r="P164" i="8" s="1"/>
  <c r="M163" i="8"/>
  <c r="P163" i="8" s="1"/>
  <c r="L163" i="8"/>
  <c r="K163" i="8"/>
  <c r="O162" i="8"/>
  <c r="M162" i="8"/>
  <c r="L162" i="8"/>
  <c r="K162" i="8"/>
  <c r="P162" i="8" s="1"/>
  <c r="P161" i="8"/>
  <c r="O161" i="8"/>
  <c r="N161" i="8" s="1" a="1"/>
  <c r="N161" i="8" s="1"/>
  <c r="M161" i="8"/>
  <c r="L161" i="8"/>
  <c r="K161" i="8"/>
  <c r="M160" i="8"/>
  <c r="O160" i="8" s="1"/>
  <c r="N160" i="8" s="1" a="1"/>
  <c r="N160" i="8" s="1"/>
  <c r="L160" i="8"/>
  <c r="K160" i="8"/>
  <c r="P160" i="8" s="1"/>
  <c r="P159" i="8"/>
  <c r="M159" i="8"/>
  <c r="O159" i="8" s="1"/>
  <c r="N159" i="8" s="1" a="1"/>
  <c r="N159" i="8" s="1"/>
  <c r="L159" i="8"/>
  <c r="K159" i="8"/>
  <c r="M158" i="8"/>
  <c r="P158" i="8" s="1"/>
  <c r="L158" i="8"/>
  <c r="K158" i="8"/>
  <c r="B158" i="8"/>
  <c r="B159" i="8" s="1"/>
  <c r="B160" i="8" s="1"/>
  <c r="B161" i="8" s="1"/>
  <c r="B162" i="8" s="1"/>
  <c r="B163" i="8" s="1"/>
  <c r="B164" i="8" s="1"/>
  <c r="B165" i="8" s="1"/>
  <c r="B166" i="8" s="1"/>
  <c r="B167" i="8" s="1"/>
  <c r="B168" i="8" s="1"/>
  <c r="B169" i="8" s="1"/>
  <c r="B170" i="8" s="1"/>
  <c r="B171" i="8" s="1"/>
  <c r="B172" i="8" s="1"/>
  <c r="B173" i="8" s="1"/>
  <c r="B174" i="8" s="1"/>
  <c r="B175" i="8" s="1"/>
  <c r="B176" i="8" s="1"/>
  <c r="B177" i="8" s="1"/>
  <c r="B178" i="8" s="1"/>
  <c r="M140" i="8"/>
  <c r="L140" i="8"/>
  <c r="K140" i="8"/>
  <c r="P140" i="8" s="1"/>
  <c r="H140" i="8"/>
  <c r="O140" i="8" s="1"/>
  <c r="N140" i="8" s="1" a="1"/>
  <c r="N140" i="8" s="1"/>
  <c r="M139" i="8"/>
  <c r="L139" i="8"/>
  <c r="K139" i="8"/>
  <c r="P139" i="8" s="1"/>
  <c r="H139" i="8"/>
  <c r="O139" i="8" s="1"/>
  <c r="M138" i="8"/>
  <c r="L138" i="8"/>
  <c r="K138" i="8"/>
  <c r="H138" i="8"/>
  <c r="M137" i="8"/>
  <c r="L137" i="8"/>
  <c r="K137" i="8"/>
  <c r="P137" i="8" s="1"/>
  <c r="H137" i="8"/>
  <c r="O137" i="8" s="1"/>
  <c r="N137" i="8" s="1" a="1"/>
  <c r="N137" i="8" s="1"/>
  <c r="M136" i="8"/>
  <c r="L136" i="8"/>
  <c r="K136" i="8"/>
  <c r="H136" i="8"/>
  <c r="M135" i="8"/>
  <c r="L135" i="8"/>
  <c r="K135" i="8"/>
  <c r="P135" i="8" s="1"/>
  <c r="H135" i="8"/>
  <c r="O135" i="8" s="1"/>
  <c r="N135" i="8" s="1" a="1"/>
  <c r="N135" i="8" s="1"/>
  <c r="M134" i="8"/>
  <c r="L134" i="8"/>
  <c r="K134" i="8"/>
  <c r="P134" i="8" s="1"/>
  <c r="H134" i="8"/>
  <c r="O134" i="8" s="1"/>
  <c r="N134" i="8" s="1" a="1"/>
  <c r="N134" i="8" s="1"/>
  <c r="M133" i="8"/>
  <c r="L133" i="8"/>
  <c r="K133" i="8"/>
  <c r="P133" i="8" s="1"/>
  <c r="H133" i="8"/>
  <c r="O133" i="8" s="1"/>
  <c r="N133" i="8" s="1" a="1"/>
  <c r="N133" i="8" s="1"/>
  <c r="M132" i="8"/>
  <c r="L132" i="8"/>
  <c r="K132" i="8"/>
  <c r="H132" i="8"/>
  <c r="M131" i="8"/>
  <c r="L131" i="8"/>
  <c r="K131" i="8"/>
  <c r="P131" i="8" s="1"/>
  <c r="H131" i="8"/>
  <c r="M130" i="8"/>
  <c r="L130" i="8"/>
  <c r="K130" i="8"/>
  <c r="P130" i="8" s="1"/>
  <c r="H130" i="8"/>
  <c r="O130" i="8" s="1"/>
  <c r="N130" i="8" s="1" a="1"/>
  <c r="N130" i="8" s="1"/>
  <c r="M129" i="8"/>
  <c r="L129" i="8"/>
  <c r="K129" i="8"/>
  <c r="H129" i="8"/>
  <c r="M128" i="8"/>
  <c r="L128" i="8"/>
  <c r="K128" i="8"/>
  <c r="P128" i="8" s="1"/>
  <c r="H128" i="8"/>
  <c r="O128" i="8" s="1"/>
  <c r="N128" i="8" s="1" a="1"/>
  <c r="N128" i="8" s="1"/>
  <c r="M127" i="8"/>
  <c r="L127" i="8"/>
  <c r="K127" i="8"/>
  <c r="P127" i="8" s="1"/>
  <c r="H127" i="8"/>
  <c r="O127" i="8" s="1"/>
  <c r="N127" i="8" s="1" a="1"/>
  <c r="N127" i="8" s="1"/>
  <c r="M126" i="8"/>
  <c r="L126" i="8"/>
  <c r="K126" i="8"/>
  <c r="H126" i="8"/>
  <c r="M125" i="8"/>
  <c r="L125" i="8"/>
  <c r="K125" i="8"/>
  <c r="P125" i="8" s="1"/>
  <c r="H125" i="8"/>
  <c r="O125" i="8" s="1"/>
  <c r="N125" i="8" s="1" a="1"/>
  <c r="N125" i="8" s="1"/>
  <c r="M124" i="8"/>
  <c r="L124" i="8"/>
  <c r="K124" i="8"/>
  <c r="H124" i="8"/>
  <c r="M123" i="8"/>
  <c r="L123" i="8"/>
  <c r="K123" i="8"/>
  <c r="H123" i="8"/>
  <c r="M122" i="8"/>
  <c r="L122" i="8"/>
  <c r="K122" i="8"/>
  <c r="P122" i="8" s="1"/>
  <c r="H122" i="8"/>
  <c r="O122" i="8" s="1"/>
  <c r="N122" i="8" s="1" a="1"/>
  <c r="N122" i="8" s="1"/>
  <c r="M121" i="8"/>
  <c r="L121" i="8"/>
  <c r="K121" i="8"/>
  <c r="P121" i="8" s="1"/>
  <c r="H121" i="8"/>
  <c r="O121" i="8" s="1"/>
  <c r="N121" i="8" s="1" a="1"/>
  <c r="N121" i="8" s="1"/>
  <c r="M120" i="8"/>
  <c r="L120" i="8"/>
  <c r="K120" i="8"/>
  <c r="P120" i="8" s="1"/>
  <c r="H120" i="8"/>
  <c r="O120" i="8" s="1"/>
  <c r="N120" i="8" s="1" a="1"/>
  <c r="N120" i="8" s="1"/>
  <c r="J104" i="8"/>
  <c r="G103" i="8"/>
  <c r="F103" i="8"/>
  <c r="E103" i="8"/>
  <c r="D103" i="8"/>
  <c r="H103" i="8" s="1"/>
  <c r="G102" i="8"/>
  <c r="F102" i="8"/>
  <c r="E102" i="8"/>
  <c r="D102" i="8"/>
  <c r="G101" i="8"/>
  <c r="L101" i="8" s="1"/>
  <c r="F101" i="8"/>
  <c r="E101" i="8"/>
  <c r="D101" i="8"/>
  <c r="G100" i="8"/>
  <c r="L100" i="8" s="1"/>
  <c r="F100" i="8"/>
  <c r="E100" i="8"/>
  <c r="D100" i="8"/>
  <c r="M100" i="8" s="1"/>
  <c r="G99" i="8"/>
  <c r="F99" i="8"/>
  <c r="E99" i="8"/>
  <c r="D99" i="8"/>
  <c r="K99" i="8" s="1"/>
  <c r="G98" i="8"/>
  <c r="F98" i="8"/>
  <c r="E98" i="8"/>
  <c r="D98" i="8"/>
  <c r="M98" i="8" s="1"/>
  <c r="G97" i="8"/>
  <c r="F97" i="8"/>
  <c r="E97" i="8"/>
  <c r="D97" i="8"/>
  <c r="H97" i="8" s="1"/>
  <c r="G96" i="8"/>
  <c r="F96" i="8"/>
  <c r="E96" i="8"/>
  <c r="D96" i="8"/>
  <c r="G95" i="8"/>
  <c r="L95" i="8" s="1"/>
  <c r="F95" i="8"/>
  <c r="E95" i="8"/>
  <c r="D95" i="8"/>
  <c r="M95" i="8" s="1"/>
  <c r="G94" i="8"/>
  <c r="L94" i="8" s="1"/>
  <c r="F94" i="8"/>
  <c r="E94" i="8"/>
  <c r="D94" i="8"/>
  <c r="M94" i="8" s="1"/>
  <c r="G93" i="8"/>
  <c r="F93" i="8"/>
  <c r="E93" i="8"/>
  <c r="D93" i="8"/>
  <c r="M93" i="8" s="1"/>
  <c r="G92" i="8"/>
  <c r="L92" i="8" s="1"/>
  <c r="F92" i="8"/>
  <c r="E92" i="8"/>
  <c r="D92" i="8"/>
  <c r="M92" i="8" s="1"/>
  <c r="G91" i="8"/>
  <c r="F91" i="8"/>
  <c r="E91" i="8"/>
  <c r="D91" i="8"/>
  <c r="H91" i="8" s="1"/>
  <c r="G90" i="8"/>
  <c r="F90" i="8"/>
  <c r="E90" i="8"/>
  <c r="D90" i="8"/>
  <c r="G89" i="8"/>
  <c r="L89" i="8" s="1"/>
  <c r="F89" i="8"/>
  <c r="E89" i="8"/>
  <c r="D89" i="8"/>
  <c r="M89" i="8" s="1"/>
  <c r="G88" i="8"/>
  <c r="L88" i="8" s="1"/>
  <c r="F88" i="8"/>
  <c r="E88" i="8"/>
  <c r="D88" i="8"/>
  <c r="H88" i="8" s="1"/>
  <c r="G87" i="8"/>
  <c r="L87" i="8" s="1"/>
  <c r="F87" i="8"/>
  <c r="E87" i="8"/>
  <c r="D87" i="8"/>
  <c r="H87" i="8" s="1"/>
  <c r="G86" i="8"/>
  <c r="F86" i="8"/>
  <c r="E86" i="8"/>
  <c r="D86" i="8"/>
  <c r="M86" i="8" s="1"/>
  <c r="G85" i="8"/>
  <c r="F85" i="8"/>
  <c r="E85" i="8"/>
  <c r="D85" i="8"/>
  <c r="G84" i="8"/>
  <c r="F84" i="8"/>
  <c r="E84" i="8"/>
  <c r="D84" i="8"/>
  <c r="G83" i="8"/>
  <c r="L83" i="8" s="1"/>
  <c r="F83" i="8"/>
  <c r="E83" i="8"/>
  <c r="D83" i="8"/>
  <c r="M83" i="8" s="1"/>
  <c r="G82" i="8"/>
  <c r="L82" i="8" s="1"/>
  <c r="F82" i="8"/>
  <c r="E82" i="8"/>
  <c r="D82" i="8"/>
  <c r="M82" i="8" s="1"/>
  <c r="G81" i="8"/>
  <c r="L81" i="8" s="1"/>
  <c r="F81" i="8"/>
  <c r="E81" i="8"/>
  <c r="D81" i="8"/>
  <c r="M81" i="8" s="1"/>
  <c r="G80" i="8"/>
  <c r="F80" i="8"/>
  <c r="E80" i="8"/>
  <c r="D80" i="8"/>
  <c r="M80" i="8" s="1"/>
  <c r="G79" i="8"/>
  <c r="F79" i="8"/>
  <c r="E79" i="8"/>
  <c r="D79" i="8"/>
  <c r="H79" i="8" s="1"/>
  <c r="G78" i="8"/>
  <c r="F78" i="8"/>
  <c r="E78" i="8"/>
  <c r="D78" i="8"/>
  <c r="G77" i="8"/>
  <c r="L77" i="8" s="1"/>
  <c r="F77" i="8"/>
  <c r="E77" i="8"/>
  <c r="D77" i="8"/>
  <c r="G76" i="8"/>
  <c r="L76" i="8" s="1"/>
  <c r="F76" i="8"/>
  <c r="E76" i="8"/>
  <c r="D76" i="8"/>
  <c r="H76" i="8" s="1"/>
  <c r="G75" i="8"/>
  <c r="F75" i="8"/>
  <c r="E75" i="8"/>
  <c r="D75" i="8"/>
  <c r="H75" i="8" s="1"/>
  <c r="G74" i="8"/>
  <c r="F74" i="8"/>
  <c r="E74" i="8"/>
  <c r="D74" i="8"/>
  <c r="M74" i="8" s="1"/>
  <c r="G73" i="8"/>
  <c r="F73" i="8"/>
  <c r="E73" i="8"/>
  <c r="D73" i="8"/>
  <c r="H73" i="8" s="1"/>
  <c r="G72" i="8"/>
  <c r="L72" i="8" s="1"/>
  <c r="F72" i="8"/>
  <c r="E72" i="8"/>
  <c r="D72" i="8"/>
  <c r="G71" i="8"/>
  <c r="L71" i="8" s="1"/>
  <c r="F71" i="8"/>
  <c r="E71" i="8"/>
  <c r="D71" i="8"/>
  <c r="K71" i="8" s="1"/>
  <c r="G70" i="8"/>
  <c r="L70" i="8" s="1"/>
  <c r="F70" i="8"/>
  <c r="E70" i="8"/>
  <c r="D70" i="8"/>
  <c r="H70" i="8" s="1"/>
  <c r="G69" i="8"/>
  <c r="L69" i="8" s="1"/>
  <c r="F69" i="8"/>
  <c r="E69" i="8"/>
  <c r="D69" i="8"/>
  <c r="H69" i="8" s="1"/>
  <c r="G68" i="8"/>
  <c r="F68" i="8"/>
  <c r="E68" i="8"/>
  <c r="D68" i="8"/>
  <c r="M68" i="8" s="1"/>
  <c r="G67" i="8"/>
  <c r="F67" i="8"/>
  <c r="E67" i="8"/>
  <c r="D67" i="8"/>
  <c r="M67" i="8" s="1"/>
  <c r="G66" i="8"/>
  <c r="L66" i="8" s="1"/>
  <c r="F66" i="8"/>
  <c r="E66" i="8"/>
  <c r="D66" i="8"/>
  <c r="M66" i="8" s="1"/>
  <c r="G65" i="8"/>
  <c r="L65" i="8" s="1"/>
  <c r="F65" i="8"/>
  <c r="E65" i="8"/>
  <c r="D65" i="8"/>
  <c r="M65" i="8" s="1"/>
  <c r="G64" i="8"/>
  <c r="F64" i="8"/>
  <c r="E64" i="8"/>
  <c r="D64" i="8"/>
  <c r="M64" i="8" s="1"/>
  <c r="G63" i="8"/>
  <c r="L63" i="8" s="1"/>
  <c r="F63" i="8"/>
  <c r="E63" i="8"/>
  <c r="D63" i="8"/>
  <c r="M63" i="8" s="1"/>
  <c r="G62" i="8"/>
  <c r="L62" i="8" s="1"/>
  <c r="F62" i="8"/>
  <c r="E62" i="8"/>
  <c r="D62" i="8"/>
  <c r="K62" i="8" s="1"/>
  <c r="G61" i="8"/>
  <c r="F61" i="8"/>
  <c r="E61" i="8"/>
  <c r="D61" i="8"/>
  <c r="G60" i="8"/>
  <c r="L60" i="8" s="1"/>
  <c r="F60" i="8"/>
  <c r="E60" i="8"/>
  <c r="D60" i="8"/>
  <c r="H60" i="8" s="1"/>
  <c r="G59" i="8"/>
  <c r="L59" i="8" s="1"/>
  <c r="F59" i="8"/>
  <c r="E59" i="8"/>
  <c r="D59" i="8"/>
  <c r="M59" i="8" s="1"/>
  <c r="G58" i="8"/>
  <c r="L58" i="8" s="1"/>
  <c r="F58" i="8"/>
  <c r="E58" i="8"/>
  <c r="D58" i="8"/>
  <c r="M58" i="8" s="1"/>
  <c r="G57" i="8"/>
  <c r="L57" i="8" s="1"/>
  <c r="F57" i="8"/>
  <c r="E57" i="8"/>
  <c r="D57" i="8"/>
  <c r="M57" i="8" s="1"/>
  <c r="G56" i="8"/>
  <c r="L56" i="8" s="1"/>
  <c r="F56" i="8"/>
  <c r="E56" i="8"/>
  <c r="D56" i="8"/>
  <c r="K56" i="8" s="1"/>
  <c r="G55" i="8"/>
  <c r="L55" i="8" s="1"/>
  <c r="F55" i="8"/>
  <c r="E55" i="8"/>
  <c r="D55" i="8"/>
  <c r="H55" i="8" s="1"/>
  <c r="G54" i="8"/>
  <c r="F54" i="8"/>
  <c r="E54" i="8"/>
  <c r="D54" i="8"/>
  <c r="M54" i="8" s="1"/>
  <c r="G53" i="8"/>
  <c r="F53" i="8"/>
  <c r="E53" i="8"/>
  <c r="D53" i="8"/>
  <c r="M53" i="8" s="1"/>
  <c r="G52" i="8"/>
  <c r="L52" i="8" s="1"/>
  <c r="F52" i="8"/>
  <c r="E52" i="8"/>
  <c r="D52" i="8"/>
  <c r="M52" i="8" s="1"/>
  <c r="H106" i="8"/>
  <c r="K106" i="8"/>
  <c r="L106" i="8"/>
  <c r="M106" i="8"/>
  <c r="H107" i="8"/>
  <c r="K107" i="8"/>
  <c r="L107" i="8"/>
  <c r="M107" i="8"/>
  <c r="H108" i="8"/>
  <c r="K108" i="8"/>
  <c r="L108" i="8"/>
  <c r="M108" i="8"/>
  <c r="P108" i="8"/>
  <c r="H109" i="8"/>
  <c r="K109" i="8"/>
  <c r="L109" i="8"/>
  <c r="M109" i="8"/>
  <c r="H110" i="8"/>
  <c r="K110" i="8"/>
  <c r="L110" i="8"/>
  <c r="M110" i="8"/>
  <c r="H111" i="8"/>
  <c r="K111" i="8"/>
  <c r="L111" i="8"/>
  <c r="M111" i="8"/>
  <c r="P111" i="8"/>
  <c r="AE100" i="1"/>
  <c r="AE99" i="1"/>
  <c r="AE98" i="1"/>
  <c r="AA100" i="1"/>
  <c r="AA99" i="1"/>
  <c r="AA98" i="1"/>
  <c r="T100" i="1"/>
  <c r="T99" i="1"/>
  <c r="T98" i="1"/>
  <c r="AE94" i="1"/>
  <c r="AD94" i="1"/>
  <c r="AB94" i="1"/>
  <c r="AA94" i="1"/>
  <c r="Z94" i="1"/>
  <c r="Y94" i="1"/>
  <c r="X94" i="1"/>
  <c r="U94" i="1"/>
  <c r="T94" i="1"/>
  <c r="S94" i="1"/>
  <c r="R94" i="1"/>
  <c r="N94" i="1"/>
  <c r="K94" i="1"/>
  <c r="H94" i="1"/>
  <c r="AE93" i="1"/>
  <c r="AA93" i="1"/>
  <c r="AB93" i="1" s="1"/>
  <c r="Z93" i="1"/>
  <c r="Y93" i="1"/>
  <c r="U93" i="1"/>
  <c r="T93" i="1"/>
  <c r="S93" i="1"/>
  <c r="R93" i="1"/>
  <c r="AE92" i="1"/>
  <c r="AA92" i="1"/>
  <c r="AB92" i="1" s="1"/>
  <c r="Z92" i="1"/>
  <c r="Y92" i="1"/>
  <c r="U92" i="1"/>
  <c r="T92" i="1"/>
  <c r="S92" i="1"/>
  <c r="R92" i="1"/>
  <c r="AE91" i="1"/>
  <c r="AA91" i="1"/>
  <c r="AB91" i="1" s="1"/>
  <c r="Z91" i="1"/>
  <c r="Y91" i="1"/>
  <c r="U91" i="1"/>
  <c r="T91" i="1"/>
  <c r="S91" i="1"/>
  <c r="R91" i="1"/>
  <c r="AE90" i="1"/>
  <c r="AA90" i="1"/>
  <c r="AB90" i="1" s="1"/>
  <c r="Z90" i="1"/>
  <c r="Y90" i="1"/>
  <c r="U90" i="1"/>
  <c r="T90" i="1"/>
  <c r="S90" i="1"/>
  <c r="R90" i="1"/>
  <c r="AE89" i="1"/>
  <c r="AA89" i="1"/>
  <c r="AB89" i="1" s="1"/>
  <c r="Z89" i="1"/>
  <c r="Y89" i="1"/>
  <c r="U89" i="1"/>
  <c r="T89" i="1"/>
  <c r="S89" i="1"/>
  <c r="R89" i="1"/>
  <c r="AE88" i="1"/>
  <c r="AA88" i="1"/>
  <c r="AB88" i="1" s="1"/>
  <c r="Z88" i="1"/>
  <c r="Y88" i="1"/>
  <c r="U88" i="1"/>
  <c r="T88" i="1"/>
  <c r="S88" i="1"/>
  <c r="R88" i="1"/>
  <c r="AE87" i="1"/>
  <c r="AA87" i="1"/>
  <c r="AB87" i="1" s="1"/>
  <c r="Z87" i="1"/>
  <c r="Y87" i="1"/>
  <c r="U87" i="1"/>
  <c r="T87" i="1"/>
  <c r="S87" i="1"/>
  <c r="R87" i="1"/>
  <c r="AE86" i="1"/>
  <c r="AA86" i="1"/>
  <c r="AB86" i="1" s="1"/>
  <c r="Z86" i="1"/>
  <c r="Y86" i="1"/>
  <c r="U86" i="1"/>
  <c r="T86" i="1"/>
  <c r="S86" i="1"/>
  <c r="R86" i="1"/>
  <c r="AE85" i="1"/>
  <c r="AA85" i="1"/>
  <c r="AB85" i="1" s="1"/>
  <c r="Z85" i="1"/>
  <c r="Y85" i="1"/>
  <c r="U85" i="1"/>
  <c r="T85" i="1"/>
  <c r="S85" i="1"/>
  <c r="R85" i="1"/>
  <c r="AE84" i="1"/>
  <c r="AA84" i="1"/>
  <c r="AB84" i="1" s="1"/>
  <c r="Z84" i="1"/>
  <c r="Y84" i="1"/>
  <c r="U84" i="1"/>
  <c r="T84" i="1"/>
  <c r="S84" i="1"/>
  <c r="R84" i="1"/>
  <c r="AE83" i="1"/>
  <c r="AA83" i="1"/>
  <c r="AB83" i="1" s="1"/>
  <c r="Z83" i="1"/>
  <c r="Y83" i="1"/>
  <c r="U83" i="1"/>
  <c r="T83" i="1"/>
  <c r="S83" i="1"/>
  <c r="R83" i="1"/>
  <c r="AE82" i="1"/>
  <c r="AA82" i="1"/>
  <c r="AB82" i="1" s="1"/>
  <c r="Z82" i="1"/>
  <c r="Y82" i="1"/>
  <c r="U82" i="1"/>
  <c r="T82" i="1"/>
  <c r="S82" i="1"/>
  <c r="R82" i="1"/>
  <c r="AE81" i="1"/>
  <c r="AA81" i="1"/>
  <c r="AB81" i="1" s="1"/>
  <c r="Z81" i="1"/>
  <c r="Y81" i="1"/>
  <c r="U81" i="1"/>
  <c r="T81" i="1"/>
  <c r="S81" i="1"/>
  <c r="R81" i="1"/>
  <c r="AE80" i="1"/>
  <c r="AA80" i="1"/>
  <c r="AB80" i="1" s="1"/>
  <c r="Z80" i="1"/>
  <c r="Y80" i="1"/>
  <c r="U80" i="1"/>
  <c r="T80" i="1"/>
  <c r="S80" i="1"/>
  <c r="R80" i="1"/>
  <c r="AE79" i="1"/>
  <c r="AA79" i="1"/>
  <c r="AB79" i="1" s="1"/>
  <c r="Z79" i="1"/>
  <c r="Y79" i="1"/>
  <c r="U79" i="1"/>
  <c r="T79" i="1"/>
  <c r="S79" i="1"/>
  <c r="R79" i="1"/>
  <c r="AE78" i="1"/>
  <c r="AA78" i="1"/>
  <c r="AB78" i="1" s="1"/>
  <c r="Z78" i="1"/>
  <c r="Y78" i="1"/>
  <c r="U78" i="1"/>
  <c r="T78" i="1"/>
  <c r="S78" i="1"/>
  <c r="R78" i="1"/>
  <c r="AE77" i="1"/>
  <c r="AA77" i="1"/>
  <c r="AB77" i="1" s="1"/>
  <c r="Z77" i="1"/>
  <c r="Y77" i="1"/>
  <c r="U77" i="1"/>
  <c r="T77" i="1"/>
  <c r="S77" i="1"/>
  <c r="R77" i="1"/>
  <c r="AE76" i="1"/>
  <c r="AA76" i="1"/>
  <c r="AB76" i="1" s="1"/>
  <c r="Z76" i="1"/>
  <c r="Y76" i="1"/>
  <c r="U76" i="1"/>
  <c r="T76" i="1"/>
  <c r="S76" i="1"/>
  <c r="R76" i="1"/>
  <c r="AE75" i="1"/>
  <c r="AA75" i="1"/>
  <c r="AB75" i="1" s="1"/>
  <c r="Z75" i="1"/>
  <c r="Y75" i="1"/>
  <c r="U75" i="1"/>
  <c r="T75" i="1"/>
  <c r="S75" i="1"/>
  <c r="R75" i="1"/>
  <c r="AE74" i="1"/>
  <c r="AA74" i="1"/>
  <c r="AB74" i="1" s="1"/>
  <c r="Z74" i="1"/>
  <c r="Y74" i="1"/>
  <c r="U74" i="1"/>
  <c r="T74" i="1"/>
  <c r="S74" i="1"/>
  <c r="R74" i="1"/>
  <c r="AE73" i="1"/>
  <c r="AA73" i="1"/>
  <c r="AB73" i="1" s="1"/>
  <c r="Z73" i="1"/>
  <c r="Y73" i="1"/>
  <c r="U73" i="1"/>
  <c r="T73" i="1"/>
  <c r="S73" i="1"/>
  <c r="R73" i="1"/>
  <c r="AE72" i="1"/>
  <c r="AA72" i="1"/>
  <c r="AB72" i="1" s="1"/>
  <c r="Z72" i="1"/>
  <c r="Y72" i="1"/>
  <c r="U72" i="1"/>
  <c r="T72" i="1"/>
  <c r="S72" i="1"/>
  <c r="R72" i="1"/>
  <c r="AE71" i="1"/>
  <c r="AA71" i="1"/>
  <c r="AB71" i="1" s="1"/>
  <c r="Z71" i="1"/>
  <c r="Y71" i="1"/>
  <c r="U71" i="1"/>
  <c r="T71" i="1"/>
  <c r="S71" i="1"/>
  <c r="R71" i="1"/>
  <c r="AE70" i="1"/>
  <c r="AA70" i="1"/>
  <c r="AB70" i="1" s="1"/>
  <c r="Z70" i="1"/>
  <c r="Y70" i="1"/>
  <c r="U70" i="1"/>
  <c r="T70" i="1"/>
  <c r="S70" i="1"/>
  <c r="R70" i="1"/>
  <c r="AE69" i="1"/>
  <c r="AA69" i="1"/>
  <c r="AB69" i="1" s="1"/>
  <c r="Z69" i="1"/>
  <c r="Y69" i="1"/>
  <c r="U69" i="1"/>
  <c r="T69" i="1"/>
  <c r="S69" i="1"/>
  <c r="R69" i="1"/>
  <c r="AE68" i="1"/>
  <c r="AA68" i="1"/>
  <c r="AB68" i="1" s="1"/>
  <c r="Z68" i="1"/>
  <c r="Y68" i="1"/>
  <c r="U68" i="1"/>
  <c r="T68" i="1"/>
  <c r="S68" i="1"/>
  <c r="R68" i="1"/>
  <c r="AE67" i="1"/>
  <c r="AA67" i="1"/>
  <c r="AB67" i="1" s="1"/>
  <c r="Z67" i="1"/>
  <c r="Y67" i="1"/>
  <c r="U67" i="1"/>
  <c r="T67" i="1"/>
  <c r="S67" i="1"/>
  <c r="R67" i="1"/>
  <c r="AE66" i="1"/>
  <c r="AA66" i="1"/>
  <c r="AB66" i="1" s="1"/>
  <c r="Z66" i="1"/>
  <c r="Y66" i="1"/>
  <c r="U66" i="1"/>
  <c r="T66" i="1"/>
  <c r="S66" i="1"/>
  <c r="R66" i="1"/>
  <c r="AE65" i="1"/>
  <c r="AA65" i="1"/>
  <c r="AB65" i="1" s="1"/>
  <c r="Z65" i="1"/>
  <c r="Y65" i="1"/>
  <c r="U65" i="1"/>
  <c r="T65" i="1"/>
  <c r="S65" i="1"/>
  <c r="R65" i="1"/>
  <c r="AE64" i="1"/>
  <c r="AA64" i="1"/>
  <c r="AB64" i="1" s="1"/>
  <c r="Z64" i="1"/>
  <c r="Y64" i="1"/>
  <c r="U64" i="1"/>
  <c r="T64" i="1"/>
  <c r="S64" i="1"/>
  <c r="R64" i="1"/>
  <c r="AE63" i="1"/>
  <c r="AA63" i="1"/>
  <c r="AB63" i="1" s="1"/>
  <c r="Z63" i="1"/>
  <c r="Y63" i="1"/>
  <c r="U63" i="1"/>
  <c r="T63" i="1"/>
  <c r="S63" i="1"/>
  <c r="R63" i="1"/>
  <c r="AE62" i="1"/>
  <c r="AA62" i="1"/>
  <c r="AB62" i="1" s="1"/>
  <c r="Z62" i="1"/>
  <c r="Y62" i="1"/>
  <c r="U62" i="1"/>
  <c r="T62" i="1"/>
  <c r="S62" i="1"/>
  <c r="R62" i="1"/>
  <c r="AE61" i="1"/>
  <c r="AA61" i="1"/>
  <c r="AB61" i="1" s="1"/>
  <c r="Z61" i="1"/>
  <c r="Y61" i="1"/>
  <c r="U61" i="1"/>
  <c r="T61" i="1"/>
  <c r="S61" i="1"/>
  <c r="R61" i="1"/>
  <c r="AE60" i="1"/>
  <c r="AA60" i="1"/>
  <c r="AB60" i="1" s="1"/>
  <c r="Z60" i="1"/>
  <c r="Y60" i="1"/>
  <c r="U60" i="1"/>
  <c r="T60" i="1"/>
  <c r="S60" i="1"/>
  <c r="R60" i="1"/>
  <c r="AE59" i="1"/>
  <c r="AA59" i="1"/>
  <c r="AB59" i="1" s="1"/>
  <c r="Z59" i="1"/>
  <c r="Y59" i="1"/>
  <c r="U59" i="1"/>
  <c r="T59" i="1"/>
  <c r="S59" i="1"/>
  <c r="R59" i="1"/>
  <c r="AE58" i="1"/>
  <c r="AA58" i="1"/>
  <c r="AB58" i="1" s="1"/>
  <c r="Z58" i="1"/>
  <c r="Y58" i="1"/>
  <c r="U58" i="1"/>
  <c r="T58" i="1"/>
  <c r="S58" i="1"/>
  <c r="R58" i="1"/>
  <c r="AE57" i="1"/>
  <c r="AA57" i="1"/>
  <c r="AB57" i="1" s="1"/>
  <c r="Z57" i="1"/>
  <c r="Y57" i="1"/>
  <c r="U57" i="1"/>
  <c r="T57" i="1"/>
  <c r="S57" i="1"/>
  <c r="R57" i="1"/>
  <c r="AE56" i="1"/>
  <c r="AA56" i="1"/>
  <c r="AB56" i="1" s="1"/>
  <c r="Z56" i="1"/>
  <c r="Y56" i="1"/>
  <c r="U56" i="1"/>
  <c r="T56" i="1"/>
  <c r="S56" i="1"/>
  <c r="R56" i="1"/>
  <c r="AE55" i="1"/>
  <c r="AA55" i="1"/>
  <c r="AB55" i="1" s="1"/>
  <c r="Z55" i="1"/>
  <c r="Y55" i="1"/>
  <c r="U55" i="1"/>
  <c r="T55" i="1"/>
  <c r="S55" i="1"/>
  <c r="R55" i="1"/>
  <c r="AE54" i="1"/>
  <c r="AA54" i="1"/>
  <c r="AB54" i="1" s="1"/>
  <c r="Z54" i="1"/>
  <c r="Y54" i="1"/>
  <c r="U54" i="1"/>
  <c r="T54" i="1"/>
  <c r="S54" i="1"/>
  <c r="R54" i="1"/>
  <c r="AE53" i="1"/>
  <c r="AA53" i="1"/>
  <c r="AB53" i="1" s="1"/>
  <c r="Z53" i="1"/>
  <c r="Y53" i="1"/>
  <c r="U53" i="1"/>
  <c r="T53" i="1"/>
  <c r="S53" i="1"/>
  <c r="R53" i="1"/>
  <c r="B84" i="1"/>
  <c r="B85" i="1" s="1"/>
  <c r="B86" i="1" s="1"/>
  <c r="B87" i="1" s="1"/>
  <c r="B88" i="1" s="1"/>
  <c r="B89" i="1" s="1"/>
  <c r="B90" i="1" s="1"/>
  <c r="B91" i="1" s="1"/>
  <c r="B92" i="1" s="1"/>
  <c r="B93" i="1" s="1"/>
  <c r="B83" i="1"/>
  <c r="G13" i="2"/>
  <c r="N164" i="8" l="1" a="1"/>
  <c r="N164" i="8" s="1"/>
  <c r="N175" i="8" a="1"/>
  <c r="N175" i="8" s="1"/>
  <c r="N165" i="8" a="1"/>
  <c r="N165" i="8" s="1"/>
  <c r="N162" i="8" a="1"/>
  <c r="N162" i="8" s="1"/>
  <c r="O174" i="8"/>
  <c r="N174" i="8" s="1" a="1"/>
  <c r="N174" i="8" s="1"/>
  <c r="P172" i="8"/>
  <c r="N172" i="8" s="1" a="1"/>
  <c r="N172" i="8" s="1"/>
  <c r="O176" i="8"/>
  <c r="N176" i="8" s="1" a="1"/>
  <c r="N176" i="8" s="1"/>
  <c r="P171" i="8"/>
  <c r="N171" i="8" s="1" a="1"/>
  <c r="N171" i="8" s="1"/>
  <c r="O170" i="8"/>
  <c r="N170" i="8" s="1" a="1"/>
  <c r="N170" i="8" s="1"/>
  <c r="O166" i="8"/>
  <c r="N166" i="8" s="1" a="1"/>
  <c r="N166" i="8" s="1"/>
  <c r="O163" i="8"/>
  <c r="N163" i="8" s="1" a="1"/>
  <c r="N163" i="8" s="1"/>
  <c r="O158" i="8"/>
  <c r="N158" i="8" s="1" a="1"/>
  <c r="N158" i="8" s="1"/>
  <c r="K88" i="8"/>
  <c r="P124" i="8"/>
  <c r="M88" i="8"/>
  <c r="H86" i="8"/>
  <c r="O86" i="8" s="1"/>
  <c r="N86" i="8" s="1" a="1"/>
  <c r="N86" i="8" s="1"/>
  <c r="P136" i="8"/>
  <c r="K86" i="8"/>
  <c r="P86" i="8" s="1"/>
  <c r="K75" i="8"/>
  <c r="M75" i="8"/>
  <c r="O123" i="8"/>
  <c r="N123" i="8" s="1" a="1"/>
  <c r="N123" i="8" s="1"/>
  <c r="O129" i="8"/>
  <c r="N129" i="8" s="1" a="1"/>
  <c r="N129" i="8" s="1"/>
  <c r="O132" i="8"/>
  <c r="N132" i="8" s="1" a="1"/>
  <c r="N132" i="8" s="1"/>
  <c r="P123" i="8"/>
  <c r="P129" i="8"/>
  <c r="P132" i="8"/>
  <c r="N139" i="8" a="1"/>
  <c r="N139" i="8" s="1"/>
  <c r="O124" i="8"/>
  <c r="N124" i="8" s="1" a="1"/>
  <c r="N124" i="8" s="1"/>
  <c r="O126" i="8"/>
  <c r="P126" i="8"/>
  <c r="P138" i="8"/>
  <c r="O136" i="8"/>
  <c r="N136" i="8" s="1" a="1"/>
  <c r="N136" i="8" s="1"/>
  <c r="O138" i="8"/>
  <c r="N138" i="8" s="1" a="1"/>
  <c r="N138" i="8" s="1"/>
  <c r="O131" i="8"/>
  <c r="N131" i="8" a="1"/>
  <c r="N131" i="8" s="1"/>
  <c r="H94" i="8"/>
  <c r="O94" i="8" s="1"/>
  <c r="H57" i="8"/>
  <c r="K94" i="8"/>
  <c r="P94" i="8" s="1"/>
  <c r="K55" i="8"/>
  <c r="K57" i="8"/>
  <c r="H71" i="8"/>
  <c r="H92" i="8"/>
  <c r="O92" i="8" s="1"/>
  <c r="H100" i="8"/>
  <c r="O100" i="8" s="1"/>
  <c r="M55" i="8"/>
  <c r="O55" i="8" s="1"/>
  <c r="K69" i="8"/>
  <c r="M71" i="8"/>
  <c r="P71" i="8" s="1"/>
  <c r="K100" i="8"/>
  <c r="P100" i="8" s="1"/>
  <c r="M69" i="8"/>
  <c r="O69" i="8" s="1"/>
  <c r="H54" i="8"/>
  <c r="O54" i="8" s="1"/>
  <c r="H66" i="8"/>
  <c r="O66" i="8" s="1"/>
  <c r="H68" i="8"/>
  <c r="O68" i="8" s="1"/>
  <c r="H82" i="8"/>
  <c r="K54" i="8"/>
  <c r="P54" i="8" s="1"/>
  <c r="K68" i="8"/>
  <c r="P68" i="8" s="1"/>
  <c r="H99" i="8"/>
  <c r="P110" i="8"/>
  <c r="M62" i="8"/>
  <c r="P62" i="8" s="1"/>
  <c r="K76" i="8"/>
  <c r="H93" i="8"/>
  <c r="O93" i="8" s="1"/>
  <c r="M99" i="8"/>
  <c r="P99" i="8" s="1"/>
  <c r="P107" i="8"/>
  <c r="H65" i="8"/>
  <c r="O65" i="8" s="1"/>
  <c r="K87" i="8"/>
  <c r="K65" i="8"/>
  <c r="P65" i="8" s="1"/>
  <c r="M70" i="8"/>
  <c r="O70" i="8" s="1"/>
  <c r="M76" i="8"/>
  <c r="K81" i="8"/>
  <c r="P81" i="8" s="1"/>
  <c r="M56" i="8"/>
  <c r="O56" i="8" s="1"/>
  <c r="O75" i="8"/>
  <c r="M87" i="8"/>
  <c r="O87" i="8" s="1"/>
  <c r="K66" i="8"/>
  <c r="P66" i="8" s="1"/>
  <c r="K82" i="8"/>
  <c r="O57" i="8"/>
  <c r="H62" i="8"/>
  <c r="H56" i="8"/>
  <c r="K70" i="8"/>
  <c r="O110" i="8"/>
  <c r="H81" i="8"/>
  <c r="O81" i="8" s="1"/>
  <c r="K93" i="8"/>
  <c r="P93" i="8" s="1"/>
  <c r="L86" i="8"/>
  <c r="L61" i="8"/>
  <c r="H64" i="8"/>
  <c r="O64" i="8" s="1"/>
  <c r="L75" i="8"/>
  <c r="H80" i="8"/>
  <c r="O80" i="8" s="1"/>
  <c r="M85" i="8"/>
  <c r="K85" i="8"/>
  <c r="L91" i="8"/>
  <c r="L54" i="8"/>
  <c r="K64" i="8"/>
  <c r="P64" i="8" s="1"/>
  <c r="L68" i="8"/>
  <c r="K77" i="8"/>
  <c r="H77" i="8"/>
  <c r="K80" i="8"/>
  <c r="P80" i="8" s="1"/>
  <c r="K101" i="8"/>
  <c r="H101" i="8"/>
  <c r="H53" i="8"/>
  <c r="O53" i="8" s="1"/>
  <c r="K60" i="8"/>
  <c r="L64" i="8"/>
  <c r="H67" i="8"/>
  <c r="O67" i="8" s="1"/>
  <c r="L80" i="8"/>
  <c r="K53" i="8"/>
  <c r="P53" i="8" s="1"/>
  <c r="H59" i="8"/>
  <c r="O59" i="8" s="1"/>
  <c r="K67" i="8"/>
  <c r="P67" i="8" s="1"/>
  <c r="H74" i="8"/>
  <c r="O74" i="8" s="1"/>
  <c r="M79" i="8"/>
  <c r="O79" i="8" s="1"/>
  <c r="K79" i="8"/>
  <c r="P79" i="8" s="1"/>
  <c r="L85" i="8"/>
  <c r="M90" i="8"/>
  <c r="K90" i="8"/>
  <c r="H90" i="8"/>
  <c r="L93" i="8"/>
  <c r="H98" i="8"/>
  <c r="O98" i="8" s="1"/>
  <c r="M103" i="8"/>
  <c r="O103" i="8" s="1"/>
  <c r="K103" i="8"/>
  <c r="L53" i="8"/>
  <c r="H58" i="8"/>
  <c r="O58" i="8" s="1"/>
  <c r="K59" i="8"/>
  <c r="P59" i="8" s="1"/>
  <c r="M60" i="8"/>
  <c r="O60" i="8" s="1"/>
  <c r="H63" i="8"/>
  <c r="O63" i="8" s="1"/>
  <c r="N63" i="8" s="1" a="1"/>
  <c r="N63" i="8" s="1"/>
  <c r="L67" i="8"/>
  <c r="K74" i="8"/>
  <c r="P74" i="8" s="1"/>
  <c r="H85" i="8"/>
  <c r="K95" i="8"/>
  <c r="P95" i="8" s="1"/>
  <c r="H95" i="8"/>
  <c r="O95" i="8" s="1"/>
  <c r="N95" i="8" s="1" a="1"/>
  <c r="N95" i="8" s="1"/>
  <c r="K98" i="8"/>
  <c r="P98" i="8" s="1"/>
  <c r="H52" i="8"/>
  <c r="O52" i="8" s="1"/>
  <c r="K58" i="8"/>
  <c r="P58" i="8" s="1"/>
  <c r="K63" i="8"/>
  <c r="P63" i="8" s="1"/>
  <c r="L74" i="8"/>
  <c r="P82" i="8"/>
  <c r="L98" i="8"/>
  <c r="M102" i="8"/>
  <c r="K102" i="8"/>
  <c r="H102" i="8"/>
  <c r="L99" i="8"/>
  <c r="M73" i="8"/>
  <c r="O73" i="8" s="1"/>
  <c r="K73" i="8"/>
  <c r="M77" i="8"/>
  <c r="L79" i="8"/>
  <c r="M84" i="8"/>
  <c r="K84" i="8"/>
  <c r="P84" i="8" s="1"/>
  <c r="H84" i="8"/>
  <c r="O84" i="8" s="1"/>
  <c r="N84" i="8" s="1" a="1"/>
  <c r="N84" i="8" s="1"/>
  <c r="M97" i="8"/>
  <c r="O97" i="8" s="1"/>
  <c r="K97" i="8"/>
  <c r="M101" i="8"/>
  <c r="L103" i="8"/>
  <c r="M61" i="8"/>
  <c r="K61" i="8"/>
  <c r="H61" i="8"/>
  <c r="O61" i="8" s="1"/>
  <c r="L73" i="8"/>
  <c r="M78" i="8"/>
  <c r="K78" i="8"/>
  <c r="P78" i="8" s="1"/>
  <c r="H78" i="8"/>
  <c r="O78" i="8" s="1"/>
  <c r="M91" i="8"/>
  <c r="O91" i="8" s="1"/>
  <c r="K91" i="8"/>
  <c r="L97" i="8"/>
  <c r="K83" i="8"/>
  <c r="P83" i="8" s="1"/>
  <c r="H83" i="8"/>
  <c r="O83" i="8" s="1"/>
  <c r="M72" i="8"/>
  <c r="K72" i="8"/>
  <c r="P72" i="8" s="1"/>
  <c r="H72" i="8"/>
  <c r="O72" i="8" s="1"/>
  <c r="N72" i="8" s="1" a="1"/>
  <c r="N72" i="8" s="1"/>
  <c r="M96" i="8"/>
  <c r="K96" i="8"/>
  <c r="H96" i="8"/>
  <c r="K52" i="8"/>
  <c r="P52" i="8" s="1"/>
  <c r="P57" i="8"/>
  <c r="K89" i="8"/>
  <c r="P89" i="8" s="1"/>
  <c r="H89" i="8"/>
  <c r="O89" i="8" s="1"/>
  <c r="K92" i="8"/>
  <c r="P92" i="8" s="1"/>
  <c r="L78" i="8"/>
  <c r="L84" i="8"/>
  <c r="L90" i="8"/>
  <c r="L96" i="8"/>
  <c r="L102" i="8"/>
  <c r="O76" i="8"/>
  <c r="O82" i="8"/>
  <c r="O88" i="8"/>
  <c r="O107" i="8"/>
  <c r="P109" i="8"/>
  <c r="O109" i="8"/>
  <c r="O111" i="8"/>
  <c r="N111" i="8" s="1" a="1"/>
  <c r="N111" i="8" s="1"/>
  <c r="P106" i="8"/>
  <c r="O106" i="8"/>
  <c r="N106" i="8" s="1" a="1"/>
  <c r="N106" i="8" s="1"/>
  <c r="O108" i="8"/>
  <c r="N108" i="8" s="1" a="1"/>
  <c r="N108" i="8" s="1"/>
  <c r="N109" i="8" a="1"/>
  <c r="N109" i="8" s="1"/>
  <c r="AE52" i="1"/>
  <c r="AE51" i="1"/>
  <c r="AE50" i="1"/>
  <c r="AE49" i="1"/>
  <c r="AE48" i="1"/>
  <c r="AE47" i="1"/>
  <c r="AE46" i="1"/>
  <c r="AE45" i="1"/>
  <c r="AE44" i="1"/>
  <c r="AE43" i="1"/>
  <c r="AE42" i="1"/>
  <c r="AE41" i="1"/>
  <c r="AE40" i="1"/>
  <c r="AE39" i="1"/>
  <c r="AE38" i="1"/>
  <c r="AE37" i="1"/>
  <c r="AE36" i="1"/>
  <c r="AE35" i="1"/>
  <c r="AE34" i="1"/>
  <c r="AE33" i="1"/>
  <c r="AE32" i="1"/>
  <c r="AE31" i="1"/>
  <c r="AE30" i="1"/>
  <c r="AE29" i="1"/>
  <c r="AE28" i="1"/>
  <c r="AE27" i="1"/>
  <c r="AE26" i="1"/>
  <c r="AE25" i="1"/>
  <c r="AE24" i="1"/>
  <c r="AE23" i="1"/>
  <c r="AE22" i="1"/>
  <c r="AE21" i="1"/>
  <c r="AE20" i="1"/>
  <c r="AE19" i="1"/>
  <c r="AE18" i="1"/>
  <c r="AE17" i="1"/>
  <c r="AE16" i="1"/>
  <c r="AE15" i="1"/>
  <c r="AE14" i="1"/>
  <c r="P75" i="8" l="1"/>
  <c r="N81" i="8" a="1"/>
  <c r="N81" i="8" s="1"/>
  <c r="P70" i="8"/>
  <c r="P88" i="8"/>
  <c r="N88" i="8" a="1"/>
  <c r="N88" i="8" s="1"/>
  <c r="N79" i="8" a="1"/>
  <c r="N79" i="8" s="1"/>
  <c r="N75" i="8" a="1"/>
  <c r="N75" i="8" s="1"/>
  <c r="N80" i="8" a="1"/>
  <c r="N80" i="8" s="1"/>
  <c r="N100" i="8" a="1"/>
  <c r="N100" i="8" s="1"/>
  <c r="O71" i="8"/>
  <c r="N71" i="8" s="1" a="1"/>
  <c r="N71" i="8" s="1"/>
  <c r="N107" i="8" a="1"/>
  <c r="N107" i="8" s="1"/>
  <c r="O102" i="8"/>
  <c r="N126" i="8" a="1"/>
  <c r="N126" i="8" s="1"/>
  <c r="P87" i="8"/>
  <c r="P69" i="8"/>
  <c r="N69" i="8" s="1" a="1"/>
  <c r="N69" i="8" s="1"/>
  <c r="O99" i="8"/>
  <c r="N99" i="8" s="1" a="1"/>
  <c r="N99" i="8" s="1"/>
  <c r="P90" i="8"/>
  <c r="N110" i="8" a="1"/>
  <c r="N110" i="8" s="1"/>
  <c r="N68" i="8" a="1"/>
  <c r="N68" i="8" s="1"/>
  <c r="O101" i="8"/>
  <c r="N94" i="8" a="1"/>
  <c r="N94" i="8" s="1"/>
  <c r="P61" i="8"/>
  <c r="N61" i="8" s="1" a="1"/>
  <c r="N61" i="8" s="1"/>
  <c r="P101" i="8"/>
  <c r="N64" i="8" a="1"/>
  <c r="N64" i="8" s="1"/>
  <c r="N66" i="8" a="1"/>
  <c r="N66" i="8" s="1"/>
  <c r="P55" i="8"/>
  <c r="N55" i="8" s="1" a="1"/>
  <c r="N55" i="8" s="1"/>
  <c r="N57" i="8" a="1"/>
  <c r="N57" i="8" s="1"/>
  <c r="N89" i="8" a="1"/>
  <c r="N89" i="8" s="1"/>
  <c r="N83" i="8" a="1"/>
  <c r="N83" i="8" s="1"/>
  <c r="P73" i="8"/>
  <c r="N73" i="8" s="1" a="1"/>
  <c r="N73" i="8" s="1"/>
  <c r="N74" i="8" a="1"/>
  <c r="N74" i="8" s="1"/>
  <c r="P76" i="8"/>
  <c r="N76" i="8" s="1" a="1"/>
  <c r="N76" i="8" s="1"/>
  <c r="N93" i="8" a="1"/>
  <c r="N93" i="8" s="1"/>
  <c r="N59" i="8" a="1"/>
  <c r="N59" i="8" s="1"/>
  <c r="P77" i="8"/>
  <c r="N65" i="8" a="1"/>
  <c r="N65" i="8" s="1"/>
  <c r="O85" i="8"/>
  <c r="N98" i="8" a="1"/>
  <c r="N98" i="8" s="1"/>
  <c r="P56" i="8"/>
  <c r="N56" i="8" s="1" a="1"/>
  <c r="N56" i="8" s="1"/>
  <c r="N70" i="8" a="1"/>
  <c r="N70" i="8" s="1"/>
  <c r="O62" i="8"/>
  <c r="N62" i="8" s="1" a="1"/>
  <c r="N62" i="8" s="1"/>
  <c r="O77" i="8"/>
  <c r="O96" i="8"/>
  <c r="N54" i="8" a="1"/>
  <c r="N54" i="8" s="1"/>
  <c r="P96" i="8"/>
  <c r="N92" i="8" a="1"/>
  <c r="N92" i="8" s="1"/>
  <c r="O90" i="8"/>
  <c r="N67" i="8" a="1"/>
  <c r="N67" i="8" s="1"/>
  <c r="N87" i="8" a="1"/>
  <c r="N87" i="8" s="1"/>
  <c r="N82" i="8" a="1"/>
  <c r="N82" i="8" s="1"/>
  <c r="N52" i="8" a="1"/>
  <c r="N52" i="8" s="1"/>
  <c r="N58" i="8" a="1"/>
  <c r="N58" i="8" s="1"/>
  <c r="P60" i="8"/>
  <c r="N60" i="8" s="1" a="1"/>
  <c r="N60" i="8" s="1"/>
  <c r="N53" i="8" a="1"/>
  <c r="N53" i="8" s="1"/>
  <c r="P91" i="8"/>
  <c r="N91" i="8" s="1" a="1"/>
  <c r="N91" i="8" s="1"/>
  <c r="P85" i="8"/>
  <c r="P97" i="8"/>
  <c r="N97" i="8" s="1" a="1"/>
  <c r="N97" i="8" s="1"/>
  <c r="P103" i="8"/>
  <c r="N103" i="8" s="1" a="1"/>
  <c r="N103" i="8" s="1"/>
  <c r="N78" i="8" a="1"/>
  <c r="N78" i="8" s="1"/>
  <c r="P102" i="8"/>
  <c r="K117" i="8"/>
  <c r="E24" i="8"/>
  <c r="G27" i="10"/>
  <c r="O9" i="8"/>
  <c r="D27" i="8"/>
  <c r="H114" i="8"/>
  <c r="D24" i="8"/>
  <c r="K24" i="8" s="1"/>
  <c r="H62" i="10"/>
  <c r="H61" i="10"/>
  <c r="N102" i="8" l="1" a="1"/>
  <c r="N102" i="8" s="1"/>
  <c r="N90" i="8" a="1"/>
  <c r="N90" i="8" s="1"/>
  <c r="N96" i="8" a="1"/>
  <c r="N96" i="8" s="1"/>
  <c r="N77" i="8" a="1"/>
  <c r="N77" i="8" s="1"/>
  <c r="N101" i="8" a="1"/>
  <c r="N101" i="8" s="1"/>
  <c r="N85" i="8" a="1"/>
  <c r="N85" i="8" s="1"/>
  <c r="S45" i="1"/>
  <c r="M178" i="8" l="1"/>
  <c r="L178" i="8"/>
  <c r="K178" i="8"/>
  <c r="M157" i="8"/>
  <c r="O157" i="8" s="1"/>
  <c r="L157" i="8"/>
  <c r="K157" i="8"/>
  <c r="M156" i="8"/>
  <c r="O156" i="8" s="1"/>
  <c r="L156" i="8"/>
  <c r="K156" i="8"/>
  <c r="M155" i="8"/>
  <c r="O155" i="8" s="1"/>
  <c r="L155" i="8"/>
  <c r="K155" i="8"/>
  <c r="M154" i="8"/>
  <c r="O154" i="8" s="1"/>
  <c r="L154" i="8"/>
  <c r="K154" i="8"/>
  <c r="M153" i="8"/>
  <c r="O153" i="8" s="1"/>
  <c r="L153" i="8"/>
  <c r="K153" i="8"/>
  <c r="M152" i="8"/>
  <c r="O152" i="8" s="1"/>
  <c r="L152" i="8"/>
  <c r="K152" i="8"/>
  <c r="P152" i="8" s="1"/>
  <c r="M151" i="8"/>
  <c r="O151" i="8" s="1"/>
  <c r="L151" i="8"/>
  <c r="K151" i="8"/>
  <c r="P151" i="8" s="1"/>
  <c r="M150" i="8"/>
  <c r="O150" i="8" s="1"/>
  <c r="L150" i="8"/>
  <c r="K150" i="8"/>
  <c r="M149" i="8"/>
  <c r="O149" i="8" s="1"/>
  <c r="L149" i="8"/>
  <c r="K149" i="8"/>
  <c r="M148" i="8"/>
  <c r="O148" i="8" s="1"/>
  <c r="L148" i="8"/>
  <c r="K148" i="8"/>
  <c r="M147" i="8"/>
  <c r="O147" i="8" s="1"/>
  <c r="L147" i="8"/>
  <c r="K147" i="8"/>
  <c r="M146" i="8"/>
  <c r="O146" i="8" s="1"/>
  <c r="L146" i="8"/>
  <c r="K146" i="8"/>
  <c r="M145" i="8"/>
  <c r="O145" i="8" s="1"/>
  <c r="L145" i="8"/>
  <c r="K145" i="8"/>
  <c r="M144" i="8"/>
  <c r="O144" i="8" s="1"/>
  <c r="L144" i="8"/>
  <c r="K144" i="8"/>
  <c r="P144" i="8" s="1"/>
  <c r="M86" i="10"/>
  <c r="P86" i="10" s="1"/>
  <c r="L86" i="10"/>
  <c r="M85" i="10"/>
  <c r="O85" i="10" s="1"/>
  <c r="L85" i="10"/>
  <c r="K85" i="10"/>
  <c r="M84" i="10"/>
  <c r="O84" i="10" s="1"/>
  <c r="L84" i="10"/>
  <c r="K84" i="10"/>
  <c r="M83" i="10"/>
  <c r="O83" i="10" s="1"/>
  <c r="L83" i="10"/>
  <c r="K83" i="10"/>
  <c r="M82" i="10"/>
  <c r="O82" i="10" s="1"/>
  <c r="L82" i="10"/>
  <c r="K82" i="10"/>
  <c r="M81" i="10"/>
  <c r="O81" i="10" s="1"/>
  <c r="L81" i="10"/>
  <c r="K81" i="10"/>
  <c r="M80" i="10"/>
  <c r="L80" i="10"/>
  <c r="K80" i="10"/>
  <c r="M79" i="10"/>
  <c r="O79" i="10" s="1"/>
  <c r="L79" i="10"/>
  <c r="K79" i="10"/>
  <c r="M78" i="10"/>
  <c r="O78" i="10" s="1"/>
  <c r="L78" i="10"/>
  <c r="K78" i="10"/>
  <c r="P78" i="10" s="1"/>
  <c r="M77" i="10"/>
  <c r="O77" i="10" s="1"/>
  <c r="L77" i="10"/>
  <c r="K77" i="10"/>
  <c r="M76" i="10"/>
  <c r="L76" i="10"/>
  <c r="K76" i="10"/>
  <c r="O75" i="10"/>
  <c r="M75" i="10"/>
  <c r="L75" i="10"/>
  <c r="K75" i="10"/>
  <c r="M74" i="10"/>
  <c r="O74" i="10" s="1"/>
  <c r="L74" i="10"/>
  <c r="K74" i="10"/>
  <c r="M73" i="10"/>
  <c r="O73" i="10" s="1"/>
  <c r="L73" i="10"/>
  <c r="K73" i="10"/>
  <c r="M72" i="10"/>
  <c r="L72" i="10"/>
  <c r="B145" i="8"/>
  <c r="B146" i="8" s="1"/>
  <c r="B147" i="8" s="1"/>
  <c r="B148" i="8" s="1"/>
  <c r="B149" i="8" s="1"/>
  <c r="B150" i="8" s="1"/>
  <c r="B151" i="8" s="1"/>
  <c r="B152" i="8" s="1"/>
  <c r="B153" i="8" s="1"/>
  <c r="B154" i="8" s="1"/>
  <c r="B155" i="8" s="1"/>
  <c r="B156" i="8" s="1"/>
  <c r="B157" i="8" s="1"/>
  <c r="B73" i="10"/>
  <c r="B74" i="10" s="1"/>
  <c r="B75" i="10" s="1"/>
  <c r="B76" i="10" s="1"/>
  <c r="B77" i="10" s="1"/>
  <c r="B78" i="10" s="1"/>
  <c r="B79" i="10" s="1"/>
  <c r="B80" i="10" s="1"/>
  <c r="B81" i="10" s="1"/>
  <c r="B82" i="10" s="1"/>
  <c r="B83" i="10" s="1"/>
  <c r="B84" i="10" s="1"/>
  <c r="B85" i="10" s="1"/>
  <c r="B86" i="10" s="1"/>
  <c r="J87" i="10"/>
  <c r="G87" i="10"/>
  <c r="J179" i="8"/>
  <c r="G179" i="8"/>
  <c r="J142" i="8"/>
  <c r="G142" i="8"/>
  <c r="P150" i="8" l="1"/>
  <c r="L87" i="10"/>
  <c r="L179" i="8"/>
  <c r="P76" i="10"/>
  <c r="O76" i="10"/>
  <c r="N150" i="8" a="1"/>
  <c r="N150" i="8" s="1"/>
  <c r="P79" i="10"/>
  <c r="P178" i="8"/>
  <c r="P75" i="10"/>
  <c r="N75" i="10" s="1" a="1"/>
  <c r="N75" i="10" s="1"/>
  <c r="P80" i="10"/>
  <c r="P83" i="10"/>
  <c r="N83" i="10" s="1" a="1"/>
  <c r="N83" i="10" s="1"/>
  <c r="P84" i="10"/>
  <c r="N84" i="10" s="1" a="1"/>
  <c r="N84" i="10" s="1"/>
  <c r="P148" i="8"/>
  <c r="N148" i="8" s="1" a="1"/>
  <c r="N148" i="8" s="1"/>
  <c r="P156" i="8"/>
  <c r="N156" i="8" s="1" a="1"/>
  <c r="N156" i="8" s="1"/>
  <c r="O72" i="10"/>
  <c r="P74" i="10"/>
  <c r="N74" i="10" s="1" a="1"/>
  <c r="N74" i="10" s="1"/>
  <c r="O80" i="10"/>
  <c r="P82" i="10"/>
  <c r="N82" i="10" s="1" a="1"/>
  <c r="N82" i="10" s="1"/>
  <c r="P146" i="8"/>
  <c r="N146" i="8" s="1" a="1"/>
  <c r="N146" i="8" s="1"/>
  <c r="P154" i="8"/>
  <c r="N154" i="8" s="1" a="1"/>
  <c r="N154" i="8" s="1"/>
  <c r="P155" i="8"/>
  <c r="N155" i="8" s="1" a="1"/>
  <c r="N155" i="8" s="1"/>
  <c r="P147" i="8"/>
  <c r="N147" i="8" s="1" a="1"/>
  <c r="N147" i="8" s="1"/>
  <c r="O86" i="10"/>
  <c r="N86" i="10" s="1" a="1"/>
  <c r="N86" i="10" s="1"/>
  <c r="O178" i="8"/>
  <c r="O179" i="8" s="1"/>
  <c r="N144" i="8" a="1"/>
  <c r="N144" i="8" s="1"/>
  <c r="N151" i="8" a="1"/>
  <c r="N151" i="8" s="1"/>
  <c r="N152" i="8" a="1"/>
  <c r="N152" i="8" s="1"/>
  <c r="P157" i="8"/>
  <c r="N157" i="8" s="1" a="1"/>
  <c r="N157" i="8" s="1"/>
  <c r="P145" i="8"/>
  <c r="P149" i="8"/>
  <c r="N149" i="8" s="1" a="1"/>
  <c r="N149" i="8" s="1"/>
  <c r="P153" i="8"/>
  <c r="N153" i="8" s="1" a="1"/>
  <c r="N153" i="8" s="1"/>
  <c r="N76" i="10" a="1"/>
  <c r="N76" i="10" s="1"/>
  <c r="N78" i="10" a="1"/>
  <c r="N78" i="10" s="1"/>
  <c r="N79" i="10" a="1"/>
  <c r="N79" i="10" s="1"/>
  <c r="N80" i="10" a="1"/>
  <c r="N80" i="10" s="1"/>
  <c r="P73" i="10"/>
  <c r="N73" i="10" s="1" a="1"/>
  <c r="N73" i="10" s="1"/>
  <c r="P85" i="10"/>
  <c r="N85" i="10" s="1" a="1"/>
  <c r="N85" i="10" s="1"/>
  <c r="P77" i="10"/>
  <c r="N77" i="10" s="1" a="1"/>
  <c r="N77" i="10" s="1"/>
  <c r="P81" i="10"/>
  <c r="N81" i="10" s="1" a="1"/>
  <c r="N81" i="10" s="1"/>
  <c r="P179" i="8" l="1"/>
  <c r="N178" i="8" a="1"/>
  <c r="N178" i="8" s="1"/>
  <c r="O87" i="10"/>
  <c r="N145" i="8" a="1"/>
  <c r="N145" i="8" s="1"/>
  <c r="N179" i="8" l="1"/>
  <c r="J53" i="10"/>
  <c r="J180" i="8"/>
  <c r="G25" i="10" l="1"/>
  <c r="F25" i="10"/>
  <c r="E25" i="10"/>
  <c r="D25" i="10"/>
  <c r="M25" i="10" s="1"/>
  <c r="B25" i="10"/>
  <c r="B26" i="10" s="1"/>
  <c r="M141" i="8"/>
  <c r="L141" i="8"/>
  <c r="K141" i="8"/>
  <c r="M119" i="8"/>
  <c r="L119" i="8"/>
  <c r="K119" i="8"/>
  <c r="M118" i="8"/>
  <c r="L118" i="8"/>
  <c r="K118" i="8"/>
  <c r="M117" i="8"/>
  <c r="L117" i="8"/>
  <c r="M116" i="8"/>
  <c r="L116" i="8"/>
  <c r="K116" i="8"/>
  <c r="M115" i="8"/>
  <c r="L115" i="8"/>
  <c r="K115" i="8"/>
  <c r="M114" i="8"/>
  <c r="L114" i="8"/>
  <c r="K114" i="8"/>
  <c r="M113" i="8"/>
  <c r="L113" i="8"/>
  <c r="K113" i="8"/>
  <c r="M112" i="8"/>
  <c r="L112" i="8"/>
  <c r="K112" i="8"/>
  <c r="H141" i="8"/>
  <c r="H119" i="8"/>
  <c r="H118" i="8"/>
  <c r="H117" i="8"/>
  <c r="H116" i="8"/>
  <c r="H115" i="8"/>
  <c r="H113" i="8"/>
  <c r="H112" i="8"/>
  <c r="G52" i="10"/>
  <c r="F52" i="10"/>
  <c r="E52" i="10"/>
  <c r="D52" i="10"/>
  <c r="M52" i="10" s="1"/>
  <c r="G51" i="10"/>
  <c r="F51" i="10"/>
  <c r="E51" i="10"/>
  <c r="D51" i="10"/>
  <c r="K51" i="10" s="1"/>
  <c r="G50" i="10"/>
  <c r="F50" i="10"/>
  <c r="E50" i="10"/>
  <c r="D50" i="10"/>
  <c r="M50" i="10" s="1"/>
  <c r="G49" i="10"/>
  <c r="F49" i="10"/>
  <c r="E49" i="10"/>
  <c r="D49" i="10"/>
  <c r="K49" i="10" s="1"/>
  <c r="G48" i="10"/>
  <c r="F48" i="10"/>
  <c r="E48" i="10"/>
  <c r="D48" i="10"/>
  <c r="M48" i="10" s="1"/>
  <c r="G47" i="10"/>
  <c r="F47" i="10"/>
  <c r="E47" i="10"/>
  <c r="D47" i="10"/>
  <c r="K47" i="10" s="1"/>
  <c r="G46" i="10"/>
  <c r="F46" i="10"/>
  <c r="E46" i="10"/>
  <c r="D46" i="10"/>
  <c r="M46" i="10" s="1"/>
  <c r="G45" i="10"/>
  <c r="F45" i="10"/>
  <c r="E45" i="10"/>
  <c r="D45" i="10"/>
  <c r="K45" i="10" s="1"/>
  <c r="G44" i="10"/>
  <c r="F44" i="10"/>
  <c r="E44" i="10"/>
  <c r="D44" i="10"/>
  <c r="M44" i="10" s="1"/>
  <c r="G43" i="10"/>
  <c r="F43" i="10"/>
  <c r="E43" i="10"/>
  <c r="D43" i="10"/>
  <c r="K43" i="10" s="1"/>
  <c r="G42" i="10"/>
  <c r="F42" i="10"/>
  <c r="E42" i="10"/>
  <c r="D42" i="10"/>
  <c r="M42" i="10" s="1"/>
  <c r="G41" i="10"/>
  <c r="F41" i="10"/>
  <c r="E41" i="10"/>
  <c r="D41" i="10"/>
  <c r="K41" i="10" s="1"/>
  <c r="G40" i="10"/>
  <c r="F40" i="10"/>
  <c r="E40" i="10"/>
  <c r="D40" i="10"/>
  <c r="M40" i="10" s="1"/>
  <c r="G39" i="10"/>
  <c r="F39" i="10"/>
  <c r="E39" i="10"/>
  <c r="D39" i="10"/>
  <c r="K39" i="10" s="1"/>
  <c r="G38" i="10"/>
  <c r="E38" i="10"/>
  <c r="D38" i="10"/>
  <c r="M38" i="10" s="1"/>
  <c r="G37" i="10"/>
  <c r="F37" i="10"/>
  <c r="E37" i="10"/>
  <c r="D37" i="10"/>
  <c r="K37" i="10" s="1"/>
  <c r="G36" i="10"/>
  <c r="F36" i="10"/>
  <c r="E36" i="10"/>
  <c r="D36" i="10"/>
  <c r="H36" i="10" s="1"/>
  <c r="B25" i="8"/>
  <c r="B26" i="8" s="1"/>
  <c r="B27" i="8" s="1"/>
  <c r="B28" i="8" s="1"/>
  <c r="B29" i="8" s="1"/>
  <c r="B30" i="8" s="1"/>
  <c r="B31" i="8" s="1"/>
  <c r="B32" i="8" s="1"/>
  <c r="B33" i="8" s="1"/>
  <c r="B34" i="8" s="1"/>
  <c r="B35" i="8" s="1"/>
  <c r="B36" i="8" s="1"/>
  <c r="B37" i="8" s="1"/>
  <c r="B38" i="8" s="1"/>
  <c r="B39" i="8" s="1"/>
  <c r="B40" i="8" s="1"/>
  <c r="B41" i="8" s="1"/>
  <c r="B42" i="8" s="1"/>
  <c r="B43" i="8" s="1"/>
  <c r="B44" i="8" s="1"/>
  <c r="B45" i="8" s="1"/>
  <c r="B46" i="8" s="1"/>
  <c r="B47" i="8" s="1"/>
  <c r="B48" i="8" s="1"/>
  <c r="B49" i="8" s="1"/>
  <c r="B50" i="8" s="1"/>
  <c r="B51" i="8" s="1"/>
  <c r="G55" i="10"/>
  <c r="G70" i="10" s="1"/>
  <c r="AE15" i="6"/>
  <c r="AA15" i="6"/>
  <c r="AB15" i="6" s="1"/>
  <c r="Z15" i="6"/>
  <c r="Y15" i="6"/>
  <c r="Y14" i="6"/>
  <c r="Z14" i="6"/>
  <c r="AA14" i="6"/>
  <c r="AB14" i="6" s="1"/>
  <c r="U15" i="6"/>
  <c r="T15" i="6"/>
  <c r="S15" i="6"/>
  <c r="R15" i="6"/>
  <c r="B15" i="6"/>
  <c r="B16" i="6" s="1"/>
  <c r="B52" i="8" l="1"/>
  <c r="B53" i="8" s="1"/>
  <c r="B54" i="8" s="1"/>
  <c r="B55" i="8" s="1"/>
  <c r="B56" i="8" s="1"/>
  <c r="B57" i="8" s="1"/>
  <c r="B58" i="8" s="1"/>
  <c r="B59" i="8" s="1"/>
  <c r="B60" i="8" s="1"/>
  <c r="B61" i="8" s="1"/>
  <c r="B62" i="8" s="1"/>
  <c r="B63" i="8" s="1"/>
  <c r="B64" i="8" s="1"/>
  <c r="B65" i="8" s="1"/>
  <c r="B66" i="8" s="1"/>
  <c r="B67" i="8" s="1"/>
  <c r="B68" i="8" s="1"/>
  <c r="B69" i="8" s="1"/>
  <c r="B70" i="8" s="1"/>
  <c r="B71" i="8" s="1"/>
  <c r="B72" i="8" s="1"/>
  <c r="B73" i="8" s="1"/>
  <c r="B74" i="8" s="1"/>
  <c r="B75" i="8" s="1"/>
  <c r="B76" i="8" s="1"/>
  <c r="B77" i="8" s="1"/>
  <c r="B78" i="8" s="1"/>
  <c r="B79" i="8" s="1"/>
  <c r="B80" i="8" s="1"/>
  <c r="B81" i="8" s="1"/>
  <c r="B82" i="8" s="1"/>
  <c r="B83" i="8" s="1"/>
  <c r="B84" i="8" s="1"/>
  <c r="B85" i="8" s="1"/>
  <c r="B86" i="8" s="1"/>
  <c r="B87" i="8" s="1"/>
  <c r="B88" i="8" s="1"/>
  <c r="B89" i="8" s="1"/>
  <c r="B90" i="8" s="1"/>
  <c r="B91" i="8" s="1"/>
  <c r="B92" i="8" s="1"/>
  <c r="B93" i="8" s="1"/>
  <c r="B94" i="8" s="1"/>
  <c r="B95" i="8" s="1"/>
  <c r="B96" i="8" s="1"/>
  <c r="B97" i="8" s="1"/>
  <c r="B98" i="8" s="1"/>
  <c r="B99" i="8" s="1"/>
  <c r="B100" i="8" s="1"/>
  <c r="B101" i="8" s="1"/>
  <c r="B102" i="8" s="1"/>
  <c r="B103" i="8" s="1"/>
  <c r="L142" i="8"/>
  <c r="P115" i="8"/>
  <c r="P117" i="8"/>
  <c r="P119" i="8"/>
  <c r="O115" i="8"/>
  <c r="N115" i="8" s="1" a="1"/>
  <c r="N115" i="8" s="1"/>
  <c r="O119" i="8"/>
  <c r="N119" i="8" s="1" a="1"/>
  <c r="N119" i="8" s="1"/>
  <c r="O113" i="8"/>
  <c r="P114" i="8"/>
  <c r="L41" i="10"/>
  <c r="L45" i="10"/>
  <c r="L47" i="10"/>
  <c r="L49" i="10"/>
  <c r="K25" i="10"/>
  <c r="P25" i="10" s="1"/>
  <c r="L25" i="10"/>
  <c r="L43" i="10"/>
  <c r="L37" i="10"/>
  <c r="L39" i="10"/>
  <c r="L51" i="10"/>
  <c r="O118" i="8"/>
  <c r="O112" i="8"/>
  <c r="P113" i="8"/>
  <c r="O116" i="8"/>
  <c r="P118" i="8"/>
  <c r="M36" i="10"/>
  <c r="O36" i="10" s="1"/>
  <c r="O114" i="8"/>
  <c r="O141" i="8"/>
  <c r="P116" i="8"/>
  <c r="P141" i="8"/>
  <c r="O117" i="8"/>
  <c r="P112" i="8"/>
  <c r="H39" i="10"/>
  <c r="H41" i="10"/>
  <c r="H49" i="10"/>
  <c r="H51" i="10"/>
  <c r="K36" i="10"/>
  <c r="M37" i="10"/>
  <c r="P37" i="10" s="1"/>
  <c r="K38" i="10"/>
  <c r="P38" i="10" s="1"/>
  <c r="M39" i="10"/>
  <c r="P39" i="10" s="1"/>
  <c r="K40" i="10"/>
  <c r="P40" i="10" s="1"/>
  <c r="M41" i="10"/>
  <c r="P41" i="10" s="1"/>
  <c r="K42" i="10"/>
  <c r="P42" i="10" s="1"/>
  <c r="M43" i="10"/>
  <c r="P43" i="10" s="1"/>
  <c r="K44" i="10"/>
  <c r="P44" i="10" s="1"/>
  <c r="M45" i="10"/>
  <c r="P45" i="10" s="1"/>
  <c r="K46" i="10"/>
  <c r="P46" i="10" s="1"/>
  <c r="M47" i="10"/>
  <c r="P47" i="10" s="1"/>
  <c r="K48" i="10"/>
  <c r="P48" i="10" s="1"/>
  <c r="M49" i="10"/>
  <c r="P49" i="10" s="1"/>
  <c r="K50" i="10"/>
  <c r="P50" i="10" s="1"/>
  <c r="M51" i="10"/>
  <c r="P51" i="10" s="1"/>
  <c r="K52" i="10"/>
  <c r="P52" i="10" s="1"/>
  <c r="H37" i="10"/>
  <c r="O37" i="10" s="1"/>
  <c r="H43" i="10"/>
  <c r="H47" i="10"/>
  <c r="L36" i="10"/>
  <c r="H38" i="10"/>
  <c r="O38" i="10" s="1"/>
  <c r="L38" i="10"/>
  <c r="H40" i="10"/>
  <c r="O40" i="10" s="1"/>
  <c r="L40" i="10"/>
  <c r="H42" i="10"/>
  <c r="O42" i="10" s="1"/>
  <c r="L42" i="10"/>
  <c r="H44" i="10"/>
  <c r="O44" i="10" s="1"/>
  <c r="L44" i="10"/>
  <c r="H46" i="10"/>
  <c r="O46" i="10" s="1"/>
  <c r="L46" i="10"/>
  <c r="H48" i="10"/>
  <c r="O48" i="10" s="1"/>
  <c r="L48" i="10"/>
  <c r="H50" i="10"/>
  <c r="O50" i="10" s="1"/>
  <c r="L50" i="10"/>
  <c r="H52" i="10"/>
  <c r="O52" i="10" s="1"/>
  <c r="L52" i="10"/>
  <c r="H45" i="10"/>
  <c r="L55" i="10"/>
  <c r="AD54" i="6"/>
  <c r="AA52" i="1"/>
  <c r="AB52" i="1" s="1"/>
  <c r="Z52" i="1"/>
  <c r="Y52" i="1"/>
  <c r="AA51" i="1"/>
  <c r="AB51" i="1" s="1"/>
  <c r="Z51" i="1"/>
  <c r="Y51" i="1"/>
  <c r="AA50" i="1"/>
  <c r="AB50" i="1" s="1"/>
  <c r="Z50" i="1"/>
  <c r="Y50" i="1"/>
  <c r="AA49" i="1"/>
  <c r="AB49" i="1" s="1"/>
  <c r="Z49" i="1"/>
  <c r="Y49" i="1"/>
  <c r="AA48" i="1"/>
  <c r="AB48" i="1" s="1"/>
  <c r="Z48" i="1"/>
  <c r="Y48" i="1"/>
  <c r="AA47" i="1"/>
  <c r="AB47" i="1" s="1"/>
  <c r="Z47" i="1"/>
  <c r="Y47" i="1"/>
  <c r="AA46" i="1"/>
  <c r="AB46" i="1" s="1"/>
  <c r="Z46" i="1"/>
  <c r="Y46" i="1"/>
  <c r="AA45" i="1"/>
  <c r="AB45" i="1" s="1"/>
  <c r="Z45" i="1"/>
  <c r="Y45" i="1"/>
  <c r="AA44" i="1"/>
  <c r="AB44" i="1" s="1"/>
  <c r="Z44" i="1"/>
  <c r="Y44" i="1"/>
  <c r="AA43" i="1"/>
  <c r="AB43" i="1" s="1"/>
  <c r="Z43" i="1"/>
  <c r="Y43" i="1"/>
  <c r="AA42" i="1"/>
  <c r="AB42" i="1" s="1"/>
  <c r="Z42" i="1"/>
  <c r="Y42" i="1"/>
  <c r="AA41" i="1"/>
  <c r="AB41" i="1" s="1"/>
  <c r="Z41" i="1"/>
  <c r="Y41" i="1"/>
  <c r="AA40" i="1"/>
  <c r="AB40" i="1" s="1"/>
  <c r="Z40" i="1"/>
  <c r="Y40" i="1"/>
  <c r="AA39" i="1"/>
  <c r="AB39" i="1" s="1"/>
  <c r="Z39" i="1"/>
  <c r="Y39" i="1"/>
  <c r="AA38" i="1"/>
  <c r="AB38" i="1" s="1"/>
  <c r="Z38" i="1"/>
  <c r="Y38" i="1"/>
  <c r="AA37" i="1"/>
  <c r="AB37" i="1" s="1"/>
  <c r="Z37" i="1"/>
  <c r="Y37" i="1"/>
  <c r="AA36" i="1"/>
  <c r="AB36" i="1" s="1"/>
  <c r="Z36" i="1"/>
  <c r="Y36" i="1"/>
  <c r="AA35" i="1"/>
  <c r="AB35" i="1" s="1"/>
  <c r="Z35" i="1"/>
  <c r="Y35" i="1"/>
  <c r="AA34" i="1"/>
  <c r="AB34" i="1" s="1"/>
  <c r="Z34" i="1"/>
  <c r="Y34" i="1"/>
  <c r="AA33" i="1"/>
  <c r="AB33" i="1" s="1"/>
  <c r="Z33" i="1"/>
  <c r="Y33" i="1"/>
  <c r="AA32" i="1"/>
  <c r="AB32" i="1" s="1"/>
  <c r="Z32" i="1"/>
  <c r="Y32" i="1"/>
  <c r="AA31" i="1"/>
  <c r="AB31" i="1" s="1"/>
  <c r="Z31" i="1"/>
  <c r="Y31" i="1"/>
  <c r="AA30" i="1"/>
  <c r="AB30" i="1" s="1"/>
  <c r="Z30" i="1"/>
  <c r="Y30" i="1"/>
  <c r="AA29" i="1"/>
  <c r="AB29" i="1" s="1"/>
  <c r="Z29" i="1"/>
  <c r="Y29" i="1"/>
  <c r="AA28" i="1"/>
  <c r="AB28" i="1" s="1"/>
  <c r="Z28" i="1"/>
  <c r="Y28" i="1"/>
  <c r="AA27" i="1"/>
  <c r="AB27" i="1" s="1"/>
  <c r="Z27" i="1"/>
  <c r="Y27" i="1"/>
  <c r="AA26" i="1"/>
  <c r="AB26" i="1" s="1"/>
  <c r="Z26" i="1"/>
  <c r="Y26" i="1"/>
  <c r="AA25" i="1"/>
  <c r="AB25" i="1" s="1"/>
  <c r="Z25" i="1"/>
  <c r="Y25" i="1"/>
  <c r="AA24" i="1"/>
  <c r="AB24" i="1" s="1"/>
  <c r="Z24" i="1"/>
  <c r="Y24" i="1"/>
  <c r="AA23" i="1"/>
  <c r="AB23" i="1" s="1"/>
  <c r="Z23" i="1"/>
  <c r="Y23" i="1"/>
  <c r="AA22" i="1"/>
  <c r="AB22" i="1" s="1"/>
  <c r="Z22" i="1"/>
  <c r="Y22" i="1"/>
  <c r="AA21" i="1"/>
  <c r="AB21" i="1" s="1"/>
  <c r="Z21" i="1"/>
  <c r="Y21" i="1"/>
  <c r="AA20" i="1"/>
  <c r="AB20" i="1" s="1"/>
  <c r="Z20" i="1"/>
  <c r="Y20" i="1"/>
  <c r="AA19" i="1"/>
  <c r="AB19" i="1" s="1"/>
  <c r="Z19" i="1"/>
  <c r="Y19" i="1"/>
  <c r="AA18" i="1"/>
  <c r="AB18" i="1" s="1"/>
  <c r="Z18" i="1"/>
  <c r="Y18" i="1"/>
  <c r="AA17" i="1"/>
  <c r="AB17" i="1" s="1"/>
  <c r="Z17" i="1"/>
  <c r="Y17" i="1"/>
  <c r="AA16" i="1"/>
  <c r="AB16" i="1" s="1"/>
  <c r="Z16" i="1"/>
  <c r="Y16" i="1"/>
  <c r="AA15" i="1"/>
  <c r="AB15" i="1" s="1"/>
  <c r="Z15" i="1"/>
  <c r="Y15" i="1"/>
  <c r="AA14" i="1"/>
  <c r="Z14" i="1"/>
  <c r="Y14" i="1"/>
  <c r="U52" i="1"/>
  <c r="T52" i="1"/>
  <c r="S52" i="1"/>
  <c r="R52" i="1"/>
  <c r="U51" i="1"/>
  <c r="T51" i="1"/>
  <c r="S51" i="1"/>
  <c r="R51" i="1"/>
  <c r="U50" i="1"/>
  <c r="T50" i="1"/>
  <c r="S50" i="1"/>
  <c r="R50" i="1"/>
  <c r="U49" i="1"/>
  <c r="T49" i="1"/>
  <c r="S49" i="1"/>
  <c r="R49" i="1"/>
  <c r="U48" i="1"/>
  <c r="T48" i="1"/>
  <c r="S48" i="1"/>
  <c r="R48" i="1"/>
  <c r="U47" i="1"/>
  <c r="T47" i="1"/>
  <c r="S47" i="1"/>
  <c r="R47" i="1"/>
  <c r="U46" i="1"/>
  <c r="T46" i="1"/>
  <c r="S46" i="1"/>
  <c r="R46" i="1"/>
  <c r="U45" i="1"/>
  <c r="T45" i="1"/>
  <c r="R45" i="1"/>
  <c r="U44" i="1"/>
  <c r="T44" i="1"/>
  <c r="S44" i="1"/>
  <c r="R44" i="1"/>
  <c r="U43" i="1"/>
  <c r="T43" i="1"/>
  <c r="S43" i="1"/>
  <c r="R43" i="1"/>
  <c r="U42" i="1"/>
  <c r="T42" i="1"/>
  <c r="S42" i="1"/>
  <c r="R42" i="1"/>
  <c r="U41" i="1"/>
  <c r="T41" i="1"/>
  <c r="S41" i="1"/>
  <c r="R41" i="1"/>
  <c r="U40" i="1"/>
  <c r="T40" i="1"/>
  <c r="S40" i="1"/>
  <c r="R40" i="1"/>
  <c r="U39" i="1"/>
  <c r="T39" i="1"/>
  <c r="S39" i="1"/>
  <c r="R39" i="1"/>
  <c r="U38" i="1"/>
  <c r="T38" i="1"/>
  <c r="S38" i="1"/>
  <c r="R38" i="1"/>
  <c r="U37" i="1"/>
  <c r="T37" i="1"/>
  <c r="S37" i="1"/>
  <c r="R37" i="1"/>
  <c r="U36" i="1"/>
  <c r="T36" i="1"/>
  <c r="S36" i="1"/>
  <c r="R36" i="1"/>
  <c r="U35" i="1"/>
  <c r="T35" i="1"/>
  <c r="S35" i="1"/>
  <c r="R35" i="1"/>
  <c r="U34" i="1"/>
  <c r="T34" i="1"/>
  <c r="S34" i="1"/>
  <c r="R34" i="1"/>
  <c r="U33" i="1"/>
  <c r="T33" i="1"/>
  <c r="S33" i="1"/>
  <c r="R33" i="1"/>
  <c r="U32" i="1"/>
  <c r="T32" i="1"/>
  <c r="S32" i="1"/>
  <c r="R32" i="1"/>
  <c r="U31" i="1"/>
  <c r="T31" i="1"/>
  <c r="S31" i="1"/>
  <c r="R31" i="1"/>
  <c r="U30" i="1"/>
  <c r="T30" i="1"/>
  <c r="S30" i="1"/>
  <c r="R30" i="1"/>
  <c r="U29" i="1"/>
  <c r="T29" i="1"/>
  <c r="S29" i="1"/>
  <c r="R29" i="1"/>
  <c r="U28" i="1"/>
  <c r="T28" i="1"/>
  <c r="S28" i="1"/>
  <c r="R28" i="1"/>
  <c r="U27" i="1"/>
  <c r="T27" i="1"/>
  <c r="S27" i="1"/>
  <c r="R27" i="1"/>
  <c r="U26" i="1"/>
  <c r="T26" i="1"/>
  <c r="S26" i="1"/>
  <c r="R26" i="1"/>
  <c r="U25" i="1"/>
  <c r="T25" i="1"/>
  <c r="S25" i="1"/>
  <c r="R25" i="1"/>
  <c r="U24" i="1"/>
  <c r="T24" i="1"/>
  <c r="S24" i="1"/>
  <c r="R24" i="1"/>
  <c r="U23" i="1"/>
  <c r="T23" i="1"/>
  <c r="S23" i="1"/>
  <c r="R23" i="1"/>
  <c r="U22" i="1"/>
  <c r="T22" i="1"/>
  <c r="S22" i="1"/>
  <c r="R22" i="1"/>
  <c r="U21" i="1"/>
  <c r="T21" i="1"/>
  <c r="S21" i="1"/>
  <c r="R21" i="1"/>
  <c r="U20" i="1"/>
  <c r="T20" i="1"/>
  <c r="S20" i="1"/>
  <c r="R20" i="1"/>
  <c r="U19" i="1"/>
  <c r="T19" i="1"/>
  <c r="S19" i="1"/>
  <c r="R19" i="1"/>
  <c r="U18" i="1"/>
  <c r="T18" i="1"/>
  <c r="S18" i="1"/>
  <c r="R18" i="1"/>
  <c r="U17" i="1"/>
  <c r="T17" i="1"/>
  <c r="S17" i="1"/>
  <c r="R17" i="1"/>
  <c r="U16" i="1"/>
  <c r="T16" i="1"/>
  <c r="S16" i="1"/>
  <c r="R16" i="1"/>
  <c r="U15" i="1"/>
  <c r="T15" i="1"/>
  <c r="S15" i="1"/>
  <c r="R15" i="1"/>
  <c r="S14" i="1"/>
  <c r="S14" i="6"/>
  <c r="R14" i="1"/>
  <c r="R14" i="6"/>
  <c r="U14" i="1"/>
  <c r="U14" i="6"/>
  <c r="AA53" i="6"/>
  <c r="AB53" i="6" s="1"/>
  <c r="AA52" i="6"/>
  <c r="AB52" i="6" s="1"/>
  <c r="AA51" i="6"/>
  <c r="AB51" i="6" s="1"/>
  <c r="AA50" i="6"/>
  <c r="AB50" i="6" s="1"/>
  <c r="AA49" i="6"/>
  <c r="AB49" i="6" s="1"/>
  <c r="AA48" i="6"/>
  <c r="AB48" i="6" s="1"/>
  <c r="AA47" i="6"/>
  <c r="AB47" i="6" s="1"/>
  <c r="AA46" i="6"/>
  <c r="AB46" i="6" s="1"/>
  <c r="AA45" i="6"/>
  <c r="AB45" i="6" s="1"/>
  <c r="AA44" i="6"/>
  <c r="AB44" i="6" s="1"/>
  <c r="AA43" i="6"/>
  <c r="AB43" i="6" s="1"/>
  <c r="AA42" i="6"/>
  <c r="AB42" i="6" s="1"/>
  <c r="AA41" i="6"/>
  <c r="AB41" i="6" s="1"/>
  <c r="AA40" i="6"/>
  <c r="AB40" i="6" s="1"/>
  <c r="AA39" i="6"/>
  <c r="AB39" i="6" s="1"/>
  <c r="AA38" i="6"/>
  <c r="AB38" i="6" s="1"/>
  <c r="AA37" i="6"/>
  <c r="AB37" i="6" s="1"/>
  <c r="AA36" i="6"/>
  <c r="AB36" i="6" s="1"/>
  <c r="AA35" i="6"/>
  <c r="AB35" i="6" s="1"/>
  <c r="AA34" i="6"/>
  <c r="AB34" i="6" s="1"/>
  <c r="AA33" i="6"/>
  <c r="AB33" i="6" s="1"/>
  <c r="AA32" i="6"/>
  <c r="AB32" i="6" s="1"/>
  <c r="AA31" i="6"/>
  <c r="AB31" i="6" s="1"/>
  <c r="AA30" i="6"/>
  <c r="AB30" i="6" s="1"/>
  <c r="AA29" i="6"/>
  <c r="AB29" i="6" s="1"/>
  <c r="AA28" i="6"/>
  <c r="AB28" i="6" s="1"/>
  <c r="AA27" i="6"/>
  <c r="AB27" i="6" s="1"/>
  <c r="AA26" i="6"/>
  <c r="AB26" i="6" s="1"/>
  <c r="AA25" i="6"/>
  <c r="AB25" i="6" s="1"/>
  <c r="AA24" i="6"/>
  <c r="AB24" i="6" s="1"/>
  <c r="AA23" i="6"/>
  <c r="AB23" i="6" s="1"/>
  <c r="AA22" i="6"/>
  <c r="AB22" i="6" s="1"/>
  <c r="AA21" i="6"/>
  <c r="AB21" i="6" s="1"/>
  <c r="AA20" i="6"/>
  <c r="AB20" i="6" s="1"/>
  <c r="AA19" i="6"/>
  <c r="AB19" i="6" s="1"/>
  <c r="AA18" i="6"/>
  <c r="AB18" i="6" s="1"/>
  <c r="AA17" i="6"/>
  <c r="AB17" i="6" s="1"/>
  <c r="AA16" i="6"/>
  <c r="AB16" i="6" s="1"/>
  <c r="Z53" i="6"/>
  <c r="Z52" i="6"/>
  <c r="Z51" i="6"/>
  <c r="Z50" i="6"/>
  <c r="Z49" i="6"/>
  <c r="Z48" i="6"/>
  <c r="Z47" i="6"/>
  <c r="Z46" i="6"/>
  <c r="Z45" i="6"/>
  <c r="Z44" i="6"/>
  <c r="Z43" i="6"/>
  <c r="Z42" i="6"/>
  <c r="Z41" i="6"/>
  <c r="Z40" i="6"/>
  <c r="Z39" i="6"/>
  <c r="Z38" i="6"/>
  <c r="Z37" i="6"/>
  <c r="Z36" i="6"/>
  <c r="Z35" i="6"/>
  <c r="Z34" i="6"/>
  <c r="Z33" i="6"/>
  <c r="Z32" i="6"/>
  <c r="Z31" i="6"/>
  <c r="Z30" i="6"/>
  <c r="Z29" i="6"/>
  <c r="Z28" i="6"/>
  <c r="Z27" i="6"/>
  <c r="Z26" i="6"/>
  <c r="Z25" i="6"/>
  <c r="Z24" i="6"/>
  <c r="Z23" i="6"/>
  <c r="Z22" i="6"/>
  <c r="Z21" i="6"/>
  <c r="Z20" i="6"/>
  <c r="Z19" i="6"/>
  <c r="Z18" i="6"/>
  <c r="Z17" i="6"/>
  <c r="Z16" i="6"/>
  <c r="Y16" i="6"/>
  <c r="Y53" i="6"/>
  <c r="Y52" i="6"/>
  <c r="Y51" i="6"/>
  <c r="Y50" i="6"/>
  <c r="Y49" i="6"/>
  <c r="Y48" i="6"/>
  <c r="Y47" i="6"/>
  <c r="Y46" i="6"/>
  <c r="Y45" i="6"/>
  <c r="Y44" i="6"/>
  <c r="Y43" i="6"/>
  <c r="Y42" i="6"/>
  <c r="Y41" i="6"/>
  <c r="Y40" i="6"/>
  <c r="Y39" i="6"/>
  <c r="Y38" i="6"/>
  <c r="Y37" i="6"/>
  <c r="Y36" i="6"/>
  <c r="Y35" i="6"/>
  <c r="Y34" i="6"/>
  <c r="Y33" i="6"/>
  <c r="Y32" i="6"/>
  <c r="Y31" i="6"/>
  <c r="Y30" i="6"/>
  <c r="Y29" i="6"/>
  <c r="Y28" i="6"/>
  <c r="Y27" i="6"/>
  <c r="Y26" i="6"/>
  <c r="Y25" i="6"/>
  <c r="Y24" i="6"/>
  <c r="Y23" i="6"/>
  <c r="Y22" i="6"/>
  <c r="Y21" i="6"/>
  <c r="Y20" i="6"/>
  <c r="Y19" i="6"/>
  <c r="Y18" i="6"/>
  <c r="Y17" i="6"/>
  <c r="S53" i="6"/>
  <c r="S52" i="6"/>
  <c r="S51" i="6"/>
  <c r="S50" i="6"/>
  <c r="S49" i="6"/>
  <c r="S48" i="6"/>
  <c r="S47" i="6"/>
  <c r="S46" i="6"/>
  <c r="S45" i="6"/>
  <c r="S44" i="6"/>
  <c r="S43" i="6"/>
  <c r="S42" i="6"/>
  <c r="S41" i="6"/>
  <c r="S40" i="6"/>
  <c r="S39" i="6"/>
  <c r="S38" i="6"/>
  <c r="S37" i="6"/>
  <c r="S36" i="6"/>
  <c r="S35" i="6"/>
  <c r="S34" i="6"/>
  <c r="S33" i="6"/>
  <c r="S32" i="6"/>
  <c r="S31" i="6"/>
  <c r="S30" i="6"/>
  <c r="S29" i="6"/>
  <c r="S28" i="6"/>
  <c r="S27" i="6"/>
  <c r="S26" i="6"/>
  <c r="S25" i="6"/>
  <c r="S24" i="6"/>
  <c r="S23" i="6"/>
  <c r="S22" i="6"/>
  <c r="S21" i="6"/>
  <c r="S20" i="6"/>
  <c r="S19" i="6"/>
  <c r="S18" i="6"/>
  <c r="S17" i="6"/>
  <c r="S16" i="6"/>
  <c r="T14" i="6"/>
  <c r="R53" i="6"/>
  <c r="R52" i="6"/>
  <c r="R51" i="6"/>
  <c r="R50" i="6"/>
  <c r="R49" i="6"/>
  <c r="R48" i="6"/>
  <c r="R47" i="6"/>
  <c r="R46" i="6"/>
  <c r="R45" i="6"/>
  <c r="R44" i="6"/>
  <c r="R43" i="6"/>
  <c r="R42" i="6"/>
  <c r="R41" i="6"/>
  <c r="R40" i="6"/>
  <c r="R39" i="6"/>
  <c r="R38" i="6"/>
  <c r="R37" i="6"/>
  <c r="R36" i="6"/>
  <c r="R35" i="6"/>
  <c r="R34" i="6"/>
  <c r="R33" i="6"/>
  <c r="R32" i="6"/>
  <c r="R31" i="6"/>
  <c r="R30" i="6"/>
  <c r="R29" i="6"/>
  <c r="R28" i="6"/>
  <c r="R27" i="6"/>
  <c r="R26" i="6"/>
  <c r="R25" i="6"/>
  <c r="R24" i="6"/>
  <c r="R23" i="6"/>
  <c r="R22" i="6"/>
  <c r="R21" i="6"/>
  <c r="R20" i="6"/>
  <c r="R18" i="6"/>
  <c r="R17" i="6"/>
  <c r="R16" i="6"/>
  <c r="N112" i="8" l="1" a="1"/>
  <c r="N112" i="8" s="1"/>
  <c r="O142" i="8"/>
  <c r="P142" i="8"/>
  <c r="N117" i="8" a="1"/>
  <c r="N117" i="8" s="1"/>
  <c r="N114" i="8" a="1"/>
  <c r="N114" i="8" s="1"/>
  <c r="N141" i="8" a="1"/>
  <c r="N141" i="8" s="1"/>
  <c r="N116" i="8" a="1"/>
  <c r="N116" i="8" s="1"/>
  <c r="N113" i="8" a="1"/>
  <c r="N113" i="8" s="1"/>
  <c r="N118" i="8" a="1"/>
  <c r="N118" i="8" s="1"/>
  <c r="O47" i="10"/>
  <c r="N47" i="10" s="1" a="1"/>
  <c r="N47" i="10" s="1"/>
  <c r="O43" i="10"/>
  <c r="N43" i="10" s="1" a="1"/>
  <c r="N43" i="10" s="1"/>
  <c r="P36" i="10"/>
  <c r="N36" i="10" s="1" a="1"/>
  <c r="N36" i="10" s="1"/>
  <c r="O45" i="10"/>
  <c r="N45" i="10" s="1" a="1"/>
  <c r="N45" i="10" s="1"/>
  <c r="AB14" i="1"/>
  <c r="O51" i="10"/>
  <c r="N51" i="10" s="1" a="1"/>
  <c r="N51" i="10" s="1"/>
  <c r="N50" i="10" a="1"/>
  <c r="N50" i="10" s="1"/>
  <c r="N46" i="10" a="1"/>
  <c r="N46" i="10" s="1"/>
  <c r="N42" i="10" a="1"/>
  <c r="N42" i="10" s="1"/>
  <c r="N38" i="10" a="1"/>
  <c r="N38" i="10" s="1"/>
  <c r="N37" i="10" a="1"/>
  <c r="N37" i="10" s="1"/>
  <c r="O49" i="10"/>
  <c r="N49" i="10" s="1" a="1"/>
  <c r="N49" i="10" s="1"/>
  <c r="O41" i="10"/>
  <c r="N41" i="10" s="1" a="1"/>
  <c r="N41" i="10" s="1"/>
  <c r="N52" i="10" a="1"/>
  <c r="N52" i="10" s="1"/>
  <c r="N48" i="10" a="1"/>
  <c r="N48" i="10" s="1"/>
  <c r="N44" i="10" a="1"/>
  <c r="N44" i="10" s="1"/>
  <c r="N40" i="10" a="1"/>
  <c r="N40" i="10" s="1"/>
  <c r="O39" i="10"/>
  <c r="N39" i="10" s="1" a="1"/>
  <c r="N39" i="10" s="1"/>
  <c r="AB54" i="6"/>
  <c r="S54" i="6"/>
  <c r="T60" i="6" s="1"/>
  <c r="Z54" i="6"/>
  <c r="AA60" i="6" s="1"/>
  <c r="Y54" i="6"/>
  <c r="AA59" i="6" s="1"/>
  <c r="U53" i="6"/>
  <c r="U52" i="6"/>
  <c r="U51" i="6"/>
  <c r="U50" i="6"/>
  <c r="U49" i="6"/>
  <c r="U48" i="6"/>
  <c r="U47" i="6"/>
  <c r="U46" i="6"/>
  <c r="U45" i="6"/>
  <c r="U44" i="6"/>
  <c r="U43" i="6"/>
  <c r="U42" i="6"/>
  <c r="U41" i="6"/>
  <c r="U40" i="6"/>
  <c r="U39" i="6"/>
  <c r="U38" i="6"/>
  <c r="U37" i="6"/>
  <c r="U36" i="6"/>
  <c r="U35" i="6"/>
  <c r="U34" i="6"/>
  <c r="U33" i="6"/>
  <c r="U32" i="6"/>
  <c r="U31" i="6"/>
  <c r="U30" i="6"/>
  <c r="U29" i="6"/>
  <c r="U28" i="6"/>
  <c r="U27" i="6"/>
  <c r="U26" i="6"/>
  <c r="U25" i="6"/>
  <c r="U24" i="6"/>
  <c r="U23" i="6"/>
  <c r="U22" i="6"/>
  <c r="U21" i="6"/>
  <c r="U20" i="6"/>
  <c r="U18" i="6"/>
  <c r="U17" i="6"/>
  <c r="U16" i="6"/>
  <c r="B27" i="10"/>
  <c r="B28" i="10" s="1"/>
  <c r="B29" i="10" s="1"/>
  <c r="B30" i="10" s="1"/>
  <c r="B31" i="10" s="1"/>
  <c r="B32" i="10" s="1"/>
  <c r="B33" i="10" s="1"/>
  <c r="B34" i="10" s="1"/>
  <c r="B35" i="10" s="1"/>
  <c r="J56" i="10"/>
  <c r="J70" i="10" s="1"/>
  <c r="J88" i="10" s="1"/>
  <c r="N142" i="8" l="1"/>
  <c r="B36" i="10"/>
  <c r="B37" i="10" s="1"/>
  <c r="B38" i="10" s="1"/>
  <c r="B39" i="10" s="1"/>
  <c r="B40" i="10" s="1"/>
  <c r="B41" i="10" s="1"/>
  <c r="B42" i="10" s="1"/>
  <c r="B43" i="10" s="1"/>
  <c r="B44" i="10" s="1"/>
  <c r="B45" i="10" s="1"/>
  <c r="B46" i="10" s="1"/>
  <c r="B47" i="10" s="1"/>
  <c r="B48" i="10" s="1"/>
  <c r="B49" i="10" s="1"/>
  <c r="B50" i="10" s="1"/>
  <c r="B51" i="10" s="1"/>
  <c r="B52" i="10" s="1"/>
  <c r="AA54" i="6"/>
  <c r="AA58" i="6" s="1"/>
  <c r="O12" i="10" l="1"/>
  <c r="O11" i="10"/>
  <c r="B5" i="13" s="1"/>
  <c r="O10" i="10"/>
  <c r="O9" i="10"/>
  <c r="O8" i="10"/>
  <c r="O12" i="8"/>
  <c r="O11" i="8"/>
  <c r="B5" i="9" s="1"/>
  <c r="O10" i="8"/>
  <c r="O8" i="8"/>
  <c r="G51" i="8" l="1"/>
  <c r="F51" i="8"/>
  <c r="E51" i="8"/>
  <c r="D51" i="8"/>
  <c r="M51" i="8" s="1"/>
  <c r="G50" i="8"/>
  <c r="F50" i="8"/>
  <c r="E50" i="8"/>
  <c r="D50" i="8"/>
  <c r="M50" i="8" s="1"/>
  <c r="G49" i="8"/>
  <c r="F49" i="8"/>
  <c r="E49" i="8"/>
  <c r="D49" i="8"/>
  <c r="M49" i="8" s="1"/>
  <c r="G48" i="8"/>
  <c r="F48" i="8"/>
  <c r="E48" i="8"/>
  <c r="D48" i="8"/>
  <c r="M48" i="8" s="1"/>
  <c r="G47" i="8"/>
  <c r="F47" i="8"/>
  <c r="E47" i="8"/>
  <c r="D47" i="8"/>
  <c r="M47" i="8" s="1"/>
  <c r="G46" i="8"/>
  <c r="F46" i="8"/>
  <c r="E46" i="8"/>
  <c r="D46" i="8"/>
  <c r="M46" i="8" s="1"/>
  <c r="G45" i="8"/>
  <c r="F45" i="8"/>
  <c r="E45" i="8"/>
  <c r="D45" i="8"/>
  <c r="M45" i="8" s="1"/>
  <c r="G44" i="8"/>
  <c r="L44" i="8" s="1"/>
  <c r="F44" i="8"/>
  <c r="E44" i="8"/>
  <c r="D44" i="8"/>
  <c r="M44" i="8" s="1"/>
  <c r="G43" i="8"/>
  <c r="F43" i="8"/>
  <c r="E43" i="8"/>
  <c r="D43" i="8"/>
  <c r="M43" i="8" s="1"/>
  <c r="G42" i="8"/>
  <c r="F42" i="8"/>
  <c r="E42" i="8"/>
  <c r="D42" i="8"/>
  <c r="M42" i="8" s="1"/>
  <c r="G41" i="8"/>
  <c r="F41" i="8"/>
  <c r="E41" i="8"/>
  <c r="D41" i="8"/>
  <c r="M41" i="8" s="1"/>
  <c r="G40" i="8"/>
  <c r="L40" i="8" s="1"/>
  <c r="F40" i="8"/>
  <c r="E40" i="8"/>
  <c r="D40" i="8"/>
  <c r="M40" i="8" s="1"/>
  <c r="G39" i="8"/>
  <c r="F39" i="8"/>
  <c r="E39" i="8"/>
  <c r="D39" i="8"/>
  <c r="M39" i="8" s="1"/>
  <c r="G38" i="8"/>
  <c r="F38" i="8"/>
  <c r="E38" i="8"/>
  <c r="D38" i="8"/>
  <c r="M38" i="8" s="1"/>
  <c r="G37" i="8"/>
  <c r="F37" i="8"/>
  <c r="E37" i="8"/>
  <c r="D37" i="8"/>
  <c r="M37" i="8" s="1"/>
  <c r="G36" i="8"/>
  <c r="L36" i="8" s="1"/>
  <c r="F36" i="8"/>
  <c r="E36" i="8"/>
  <c r="D36" i="8"/>
  <c r="M36" i="8" s="1"/>
  <c r="G35" i="8"/>
  <c r="F35" i="8"/>
  <c r="E35" i="8"/>
  <c r="D35" i="8"/>
  <c r="M35" i="8" s="1"/>
  <c r="G34" i="8"/>
  <c r="F34" i="8"/>
  <c r="E34" i="8"/>
  <c r="D34" i="8"/>
  <c r="M34" i="8" s="1"/>
  <c r="G33" i="8"/>
  <c r="F33" i="8"/>
  <c r="E33" i="8"/>
  <c r="D33" i="8"/>
  <c r="M33" i="8" s="1"/>
  <c r="G32" i="8"/>
  <c r="L32" i="8" s="1"/>
  <c r="F32" i="8"/>
  <c r="E32" i="8"/>
  <c r="D32" i="8"/>
  <c r="M32" i="8" s="1"/>
  <c r="G31" i="8"/>
  <c r="F31" i="8"/>
  <c r="E31" i="8"/>
  <c r="D31" i="8"/>
  <c r="M31" i="8" s="1"/>
  <c r="G30" i="8"/>
  <c r="F30" i="8"/>
  <c r="E30" i="8"/>
  <c r="D30" i="8"/>
  <c r="M30" i="8" s="1"/>
  <c r="G29" i="8"/>
  <c r="F29" i="8"/>
  <c r="E29" i="8"/>
  <c r="D29" i="8"/>
  <c r="M29" i="8" s="1"/>
  <c r="G28" i="8"/>
  <c r="L28" i="8" s="1"/>
  <c r="F28" i="8"/>
  <c r="E28" i="8"/>
  <c r="D28" i="8"/>
  <c r="G27" i="8"/>
  <c r="F27" i="8"/>
  <c r="E27" i="8"/>
  <c r="M27" i="8"/>
  <c r="G26" i="8"/>
  <c r="F26" i="8"/>
  <c r="E26" i="8"/>
  <c r="D26" i="8"/>
  <c r="M26" i="8" s="1"/>
  <c r="G25" i="8"/>
  <c r="F25" i="8"/>
  <c r="E25" i="8"/>
  <c r="D25" i="8"/>
  <c r="M25" i="8" s="1"/>
  <c r="G24" i="8"/>
  <c r="F24" i="8"/>
  <c r="H24" i="8"/>
  <c r="L56" i="10"/>
  <c r="G35" i="10"/>
  <c r="L35" i="10" s="1"/>
  <c r="G34" i="10"/>
  <c r="L34" i="10" s="1"/>
  <c r="G33" i="10"/>
  <c r="L33" i="10" s="1"/>
  <c r="G32" i="10"/>
  <c r="G31" i="10"/>
  <c r="G30" i="10"/>
  <c r="G29" i="10"/>
  <c r="G28" i="10"/>
  <c r="G26" i="10"/>
  <c r="G24" i="10"/>
  <c r="H69" i="10"/>
  <c r="M68" i="10"/>
  <c r="K67" i="10"/>
  <c r="H66" i="10"/>
  <c r="H65" i="10"/>
  <c r="K63" i="10"/>
  <c r="E35" i="10"/>
  <c r="D35" i="10"/>
  <c r="E34" i="10"/>
  <c r="D34" i="10"/>
  <c r="E33" i="10"/>
  <c r="D33" i="10"/>
  <c r="K33" i="10" s="1"/>
  <c r="E32" i="10"/>
  <c r="D32" i="10"/>
  <c r="E31" i="10"/>
  <c r="D31" i="10"/>
  <c r="E30" i="10"/>
  <c r="D30" i="10"/>
  <c r="E29" i="10"/>
  <c r="E55" i="10" s="1"/>
  <c r="D29" i="10"/>
  <c r="E28" i="10"/>
  <c r="D28" i="10"/>
  <c r="E27" i="10"/>
  <c r="D27" i="10"/>
  <c r="M27" i="10" s="1"/>
  <c r="E26" i="10"/>
  <c r="D26" i="10"/>
  <c r="E24" i="10"/>
  <c r="D24" i="10"/>
  <c r="M24" i="10" s="1"/>
  <c r="F35" i="10"/>
  <c r="F34" i="10"/>
  <c r="F33" i="10"/>
  <c r="F32" i="10"/>
  <c r="F31" i="10"/>
  <c r="F30" i="10"/>
  <c r="F29" i="10"/>
  <c r="F28" i="10"/>
  <c r="F27" i="10"/>
  <c r="F26" i="10"/>
  <c r="F24" i="10"/>
  <c r="L26" i="10"/>
  <c r="L48" i="8"/>
  <c r="L57" i="10"/>
  <c r="L68" i="10"/>
  <c r="L64" i="10"/>
  <c r="L30" i="10"/>
  <c r="G104" i="8" l="1"/>
  <c r="M28" i="8"/>
  <c r="H28" i="8"/>
  <c r="K35" i="10"/>
  <c r="G53" i="10"/>
  <c r="G88" i="10" s="1"/>
  <c r="C5" i="13" s="1"/>
  <c r="G180" i="8"/>
  <c r="C5" i="9" s="1"/>
  <c r="L24" i="8"/>
  <c r="L49" i="8"/>
  <c r="L46" i="8"/>
  <c r="L45" i="8"/>
  <c r="L42" i="8"/>
  <c r="L50" i="8"/>
  <c r="L43" i="8"/>
  <c r="L47" i="8"/>
  <c r="L51" i="8"/>
  <c r="K29" i="10"/>
  <c r="D55" i="10"/>
  <c r="D58" i="10"/>
  <c r="D60" i="10"/>
  <c r="E60" i="10"/>
  <c r="L67" i="10"/>
  <c r="H68" i="10"/>
  <c r="O68" i="10" s="1"/>
  <c r="L25" i="8"/>
  <c r="L26" i="8"/>
  <c r="L27" i="8"/>
  <c r="L29" i="8"/>
  <c r="L30" i="8"/>
  <c r="L31" i="8"/>
  <c r="L33" i="8"/>
  <c r="L34" i="8"/>
  <c r="L35" i="8"/>
  <c r="L37" i="8"/>
  <c r="L38" i="8"/>
  <c r="L39" i="8"/>
  <c r="L41" i="8"/>
  <c r="L61" i="10"/>
  <c r="L62" i="10"/>
  <c r="K68" i="10"/>
  <c r="P68" i="10" s="1"/>
  <c r="L66" i="10"/>
  <c r="E57" i="10"/>
  <c r="L31" i="10"/>
  <c r="M69" i="10"/>
  <c r="O69" i="10" s="1"/>
  <c r="K66" i="10"/>
  <c r="L69" i="10"/>
  <c r="M61" i="10"/>
  <c r="O61" i="10" s="1"/>
  <c r="L60" i="10"/>
  <c r="M66" i="10"/>
  <c r="O66" i="10" s="1"/>
  <c r="K34" i="10"/>
  <c r="K69" i="10"/>
  <c r="M35" i="10"/>
  <c r="M67" i="10"/>
  <c r="P67" i="10" s="1"/>
  <c r="M26" i="10"/>
  <c r="K28" i="10"/>
  <c r="M28" i="10"/>
  <c r="D57" i="10"/>
  <c r="H30" i="10"/>
  <c r="K30" i="10"/>
  <c r="K32" i="10"/>
  <c r="M32" i="10"/>
  <c r="L28" i="10"/>
  <c r="L32" i="10"/>
  <c r="M30" i="10"/>
  <c r="M34" i="10"/>
  <c r="E56" i="10"/>
  <c r="E59" i="10"/>
  <c r="E58" i="10"/>
  <c r="M62" i="10"/>
  <c r="K62" i="10"/>
  <c r="H64" i="10"/>
  <c r="K64" i="10"/>
  <c r="L27" i="10"/>
  <c r="L65" i="10"/>
  <c r="M64" i="10"/>
  <c r="L24" i="10"/>
  <c r="L29" i="10"/>
  <c r="L63" i="10"/>
  <c r="M65" i="10"/>
  <c r="O65" i="10" s="1"/>
  <c r="K26" i="10"/>
  <c r="H29" i="10"/>
  <c r="D56" i="10"/>
  <c r="H56" i="10" s="1"/>
  <c r="H31" i="10"/>
  <c r="D59" i="10"/>
  <c r="M29" i="10"/>
  <c r="M33" i="10"/>
  <c r="M63" i="10"/>
  <c r="P63" i="10" s="1"/>
  <c r="M31" i="10"/>
  <c r="M24" i="8"/>
  <c r="K65" i="10"/>
  <c r="K61" i="10"/>
  <c r="K27" i="10"/>
  <c r="P27" i="10" s="1"/>
  <c r="K31" i="10"/>
  <c r="K24" i="10"/>
  <c r="P24" i="10" s="1"/>
  <c r="H63" i="10"/>
  <c r="H67" i="10"/>
  <c r="L104" i="8" l="1"/>
  <c r="P69" i="10"/>
  <c r="L53" i="10"/>
  <c r="L180" i="8"/>
  <c r="E5" i="9" s="1"/>
  <c r="P66" i="10"/>
  <c r="K60" i="10"/>
  <c r="H60" i="10"/>
  <c r="O67" i="10"/>
  <c r="N67" i="10" s="1" a="1"/>
  <c r="N67" i="10" s="1"/>
  <c r="H55" i="10"/>
  <c r="M55" i="10"/>
  <c r="K55" i="10"/>
  <c r="P61" i="10"/>
  <c r="N61" i="10" s="1" a="1"/>
  <c r="N61" i="10" s="1"/>
  <c r="M60" i="10"/>
  <c r="P24" i="8"/>
  <c r="N68" i="10" a="1"/>
  <c r="N68" i="10" s="1"/>
  <c r="P65" i="10"/>
  <c r="N65" i="10" s="1" a="1"/>
  <c r="N65" i="10" s="1"/>
  <c r="N69" i="10" a="1"/>
  <c r="N69" i="10" s="1"/>
  <c r="N66" i="10" a="1"/>
  <c r="N66" i="10" s="1"/>
  <c r="O62" i="10"/>
  <c r="P26" i="10"/>
  <c r="P30" i="10"/>
  <c r="O29" i="10"/>
  <c r="P35" i="10"/>
  <c r="P32" i="10"/>
  <c r="O30" i="10"/>
  <c r="P28" i="10"/>
  <c r="M57" i="10"/>
  <c r="P62" i="10"/>
  <c r="P34" i="10"/>
  <c r="M58" i="10"/>
  <c r="H58" i="10"/>
  <c r="K58" i="10"/>
  <c r="M56" i="10"/>
  <c r="O56" i="10" s="1"/>
  <c r="K56" i="10"/>
  <c r="P64" i="10"/>
  <c r="O64" i="10"/>
  <c r="P33" i="10"/>
  <c r="P29" i="10"/>
  <c r="O31" i="10"/>
  <c r="O63" i="10"/>
  <c r="N63" i="10" s="1" a="1"/>
  <c r="N63" i="10" s="1"/>
  <c r="K59" i="10"/>
  <c r="M59" i="10"/>
  <c r="H59" i="10"/>
  <c r="P31" i="10"/>
  <c r="O24" i="8"/>
  <c r="P53" i="10" l="1"/>
  <c r="P60" i="10"/>
  <c r="N24" i="8" a="1"/>
  <c r="N24" i="8" s="1"/>
  <c r="O55" i="10"/>
  <c r="P55" i="10"/>
  <c r="O60" i="10"/>
  <c r="N60" i="10" s="1" a="1"/>
  <c r="N60" i="10" s="1"/>
  <c r="N62" i="10" a="1"/>
  <c r="N62" i="10" s="1"/>
  <c r="N29" i="10" a="1"/>
  <c r="N29" i="10" s="1"/>
  <c r="N30" i="10" a="1"/>
  <c r="N30" i="10" s="1"/>
  <c r="N64" i="10" a="1"/>
  <c r="N64" i="10" s="1"/>
  <c r="P56" i="10"/>
  <c r="N56" i="10" s="1" a="1"/>
  <c r="N56" i="10" s="1"/>
  <c r="N31" i="10" a="1"/>
  <c r="N31" i="10" s="1"/>
  <c r="P58" i="10"/>
  <c r="P59" i="10"/>
  <c r="K51" i="8"/>
  <c r="P51" i="8" s="1"/>
  <c r="K50" i="8"/>
  <c r="P50" i="8" s="1"/>
  <c r="K49" i="8"/>
  <c r="P49" i="8" s="1"/>
  <c r="K48" i="8"/>
  <c r="P48" i="8" s="1"/>
  <c r="K47" i="8"/>
  <c r="P47" i="8" s="1"/>
  <c r="K46" i="8"/>
  <c r="P46" i="8" s="1"/>
  <c r="K45" i="8"/>
  <c r="P45" i="8" s="1"/>
  <c r="K44" i="8"/>
  <c r="P44" i="8" s="1"/>
  <c r="K43" i="8"/>
  <c r="P43" i="8" s="1"/>
  <c r="K42" i="8"/>
  <c r="P42" i="8" s="1"/>
  <c r="K41" i="8"/>
  <c r="P41" i="8" s="1"/>
  <c r="K40" i="8"/>
  <c r="P40" i="8" s="1"/>
  <c r="K39" i="8"/>
  <c r="P39" i="8" s="1"/>
  <c r="K38" i="8"/>
  <c r="P38" i="8" s="1"/>
  <c r="K37" i="8"/>
  <c r="P37" i="8" s="1"/>
  <c r="K36" i="8"/>
  <c r="P36" i="8" s="1"/>
  <c r="K35" i="8"/>
  <c r="P35" i="8" s="1"/>
  <c r="K34" i="8"/>
  <c r="P34" i="8" s="1"/>
  <c r="K33" i="8"/>
  <c r="P33" i="8" s="1"/>
  <c r="K32" i="8"/>
  <c r="P32" i="8" s="1"/>
  <c r="K31" i="8"/>
  <c r="P31" i="8" s="1"/>
  <c r="K30" i="8"/>
  <c r="P30" i="8" s="1"/>
  <c r="K29" i="8"/>
  <c r="P29" i="8" s="1"/>
  <c r="K28" i="8"/>
  <c r="P28" i="8" s="1"/>
  <c r="K27" i="8"/>
  <c r="P27" i="8" s="1"/>
  <c r="K26" i="8"/>
  <c r="P26" i="8" s="1"/>
  <c r="K25" i="8"/>
  <c r="P25" i="8" s="1"/>
  <c r="H51" i="8"/>
  <c r="O51" i="8" s="1"/>
  <c r="H50" i="8"/>
  <c r="O50" i="8" s="1"/>
  <c r="H49" i="8"/>
  <c r="O49" i="8" s="1"/>
  <c r="H48" i="8"/>
  <c r="O48" i="8" s="1"/>
  <c r="H47" i="8"/>
  <c r="O47" i="8" s="1"/>
  <c r="H46" i="8"/>
  <c r="O46" i="8" s="1"/>
  <c r="H45" i="8"/>
  <c r="O45" i="8" s="1"/>
  <c r="H44" i="8"/>
  <c r="O44" i="8" s="1"/>
  <c r="H43" i="8"/>
  <c r="O43" i="8" s="1"/>
  <c r="H42" i="8"/>
  <c r="O42" i="8" s="1"/>
  <c r="H41" i="8"/>
  <c r="O41" i="8" s="1"/>
  <c r="H40" i="8"/>
  <c r="O40" i="8" s="1"/>
  <c r="H39" i="8"/>
  <c r="O39" i="8" s="1"/>
  <c r="H38" i="8"/>
  <c r="O38" i="8" s="1"/>
  <c r="H37" i="8"/>
  <c r="O37" i="8" s="1"/>
  <c r="H36" i="8"/>
  <c r="O36" i="8" s="1"/>
  <c r="H35" i="8"/>
  <c r="O35" i="8" s="1"/>
  <c r="H34" i="8"/>
  <c r="O34" i="8" s="1"/>
  <c r="H33" i="8"/>
  <c r="O33" i="8" s="1"/>
  <c r="H32" i="8"/>
  <c r="O32" i="8" s="1"/>
  <c r="H31" i="8"/>
  <c r="O31" i="8" s="1"/>
  <c r="H30" i="8"/>
  <c r="O30" i="8" s="1"/>
  <c r="H29" i="8"/>
  <c r="O29" i="8" s="1"/>
  <c r="O28" i="8"/>
  <c r="H27" i="8"/>
  <c r="O27" i="8" s="1"/>
  <c r="H26" i="8"/>
  <c r="O26" i="8" s="1"/>
  <c r="H25" i="8"/>
  <c r="O25" i="8" s="1"/>
  <c r="O104" i="8" l="1"/>
  <c r="O180" i="8" s="1"/>
  <c r="D5" i="9" s="1"/>
  <c r="P104" i="8"/>
  <c r="P180" i="8" s="1"/>
  <c r="N55" i="10" a="1"/>
  <c r="N55" i="10" s="1"/>
  <c r="N26" i="8" a="1"/>
  <c r="N26" i="8" s="1"/>
  <c r="N30" i="8" a="1"/>
  <c r="N30" i="8" s="1"/>
  <c r="N34" i="8" a="1"/>
  <c r="N34" i="8" s="1"/>
  <c r="N38" i="8" a="1"/>
  <c r="N38" i="8" s="1"/>
  <c r="N42" i="8" a="1"/>
  <c r="N42" i="8" s="1"/>
  <c r="N46" i="8" a="1"/>
  <c r="N46" i="8" s="1"/>
  <c r="N50" i="8" a="1"/>
  <c r="N50" i="8" s="1"/>
  <c r="N32" i="8" a="1"/>
  <c r="N32" i="8" s="1"/>
  <c r="N36" i="8" a="1"/>
  <c r="N36" i="8" s="1"/>
  <c r="N40" i="8" a="1"/>
  <c r="N40" i="8" s="1"/>
  <c r="N44" i="8" a="1"/>
  <c r="N44" i="8" s="1"/>
  <c r="N48" i="8" a="1"/>
  <c r="N48" i="8" s="1"/>
  <c r="N25" i="8" a="1"/>
  <c r="N25" i="8" s="1"/>
  <c r="N29" i="8" a="1"/>
  <c r="N29" i="8" s="1"/>
  <c r="N33" i="8" a="1"/>
  <c r="N33" i="8" s="1"/>
  <c r="N37" i="8" a="1"/>
  <c r="N37" i="8" s="1"/>
  <c r="N41" i="8" a="1"/>
  <c r="N41" i="8" s="1"/>
  <c r="N45" i="8" a="1"/>
  <c r="N45" i="8" s="1"/>
  <c r="N49" i="8" a="1"/>
  <c r="N49" i="8" s="1"/>
  <c r="N28" i="8" a="1"/>
  <c r="N28" i="8" s="1"/>
  <c r="N27" i="8" a="1"/>
  <c r="N27" i="8" s="1"/>
  <c r="N31" i="8" a="1"/>
  <c r="N31" i="8" s="1"/>
  <c r="N35" i="8" a="1"/>
  <c r="N35" i="8" s="1"/>
  <c r="N39" i="8" a="1"/>
  <c r="N39" i="8" s="1"/>
  <c r="N43" i="8" a="1"/>
  <c r="N43" i="8" s="1"/>
  <c r="N47" i="8" a="1"/>
  <c r="N47" i="8" s="1"/>
  <c r="N51" i="8" a="1"/>
  <c r="N51" i="8" s="1"/>
  <c r="N104" i="8" l="1"/>
  <c r="N180" i="8" s="1"/>
  <c r="F5" i="9" s="1"/>
  <c r="G12" i="5"/>
  <c r="G13" i="5"/>
  <c r="G12" i="2"/>
  <c r="C17" i="2"/>
  <c r="L85" i="11"/>
  <c r="L84" i="11"/>
  <c r="L83" i="11"/>
  <c r="L82" i="11"/>
  <c r="L81" i="11"/>
  <c r="L80" i="11"/>
  <c r="L79" i="11"/>
  <c r="L78" i="11"/>
  <c r="L77" i="11"/>
  <c r="L76" i="11"/>
  <c r="L75" i="11"/>
  <c r="L74" i="11"/>
  <c r="L73" i="11"/>
  <c r="L72" i="11"/>
  <c r="L71" i="11"/>
  <c r="L70" i="11"/>
  <c r="L69" i="11"/>
  <c r="L68" i="11"/>
  <c r="L67" i="11"/>
  <c r="L66" i="11"/>
  <c r="H66" i="11"/>
  <c r="L65" i="11"/>
  <c r="H65" i="11"/>
  <c r="L64" i="11"/>
  <c r="H64" i="11"/>
  <c r="L63" i="11"/>
  <c r="H63" i="11"/>
  <c r="L62" i="11"/>
  <c r="H62" i="11"/>
  <c r="L61" i="11"/>
  <c r="H61" i="11"/>
  <c r="L60" i="11"/>
  <c r="H60" i="11"/>
  <c r="L59" i="11"/>
  <c r="H59" i="11"/>
  <c r="L58" i="11"/>
  <c r="H58" i="11"/>
  <c r="L57" i="11"/>
  <c r="H57" i="11"/>
  <c r="L56" i="11"/>
  <c r="H56" i="11"/>
  <c r="L55" i="11"/>
  <c r="H55" i="11"/>
  <c r="L54" i="11"/>
  <c r="H54" i="11"/>
  <c r="L53" i="11"/>
  <c r="H53" i="11"/>
  <c r="L52" i="11"/>
  <c r="H52" i="11"/>
  <c r="L51" i="11"/>
  <c r="H51" i="11"/>
  <c r="L50" i="11"/>
  <c r="H50" i="11"/>
  <c r="L49" i="11"/>
  <c r="H49" i="11"/>
  <c r="L48" i="11"/>
  <c r="H48" i="11"/>
  <c r="L47" i="11"/>
  <c r="H47" i="11"/>
  <c r="L46" i="11"/>
  <c r="H46" i="11"/>
  <c r="L45" i="11"/>
  <c r="H45" i="11"/>
  <c r="L44" i="11"/>
  <c r="H44" i="11"/>
  <c r="L43" i="11"/>
  <c r="H43" i="11"/>
  <c r="L42" i="11"/>
  <c r="H42" i="11"/>
  <c r="L41" i="11"/>
  <c r="H41" i="11"/>
  <c r="L40" i="11"/>
  <c r="H40" i="11"/>
  <c r="L39" i="11"/>
  <c r="H39" i="11"/>
  <c r="L38" i="11"/>
  <c r="H38" i="11"/>
  <c r="L37" i="11"/>
  <c r="H37" i="11"/>
  <c r="L36" i="11"/>
  <c r="H36" i="11"/>
  <c r="L35" i="11"/>
  <c r="H35" i="11"/>
  <c r="L34" i="11"/>
  <c r="H34" i="11"/>
  <c r="L33" i="11"/>
  <c r="H33" i="11"/>
  <c r="L32" i="11"/>
  <c r="H32" i="11"/>
  <c r="L31" i="11"/>
  <c r="H31" i="11"/>
  <c r="L30" i="11"/>
  <c r="H30" i="11"/>
  <c r="L29" i="11"/>
  <c r="H29" i="11"/>
  <c r="L28" i="11"/>
  <c r="H28" i="11"/>
  <c r="L27" i="11"/>
  <c r="H27" i="11"/>
  <c r="L26" i="11"/>
  <c r="H26" i="11"/>
  <c r="L25" i="11"/>
  <c r="H25" i="11"/>
  <c r="L24" i="11"/>
  <c r="H24" i="11"/>
  <c r="L23" i="11"/>
  <c r="H23" i="11"/>
  <c r="L22" i="11"/>
  <c r="H22" i="11"/>
  <c r="L21" i="11"/>
  <c r="H21" i="11"/>
  <c r="L20" i="11"/>
  <c r="H20" i="11"/>
  <c r="L19" i="11"/>
  <c r="H19" i="11"/>
  <c r="L18" i="11"/>
  <c r="H18" i="11"/>
  <c r="L17" i="11"/>
  <c r="H17" i="11"/>
  <c r="L16" i="11"/>
  <c r="H16" i="11"/>
  <c r="L15" i="11"/>
  <c r="H15" i="11"/>
  <c r="L14" i="11"/>
  <c r="H14" i="11"/>
  <c r="L13" i="11"/>
  <c r="H13" i="11"/>
  <c r="L12" i="11"/>
  <c r="H12" i="11"/>
  <c r="L11" i="11"/>
  <c r="H11" i="11"/>
  <c r="L10" i="11"/>
  <c r="H10" i="11"/>
  <c r="L9" i="11"/>
  <c r="H9" i="11"/>
  <c r="L8" i="11"/>
  <c r="H8" i="11"/>
  <c r="L7" i="11"/>
  <c r="H7" i="11"/>
  <c r="L6" i="11"/>
  <c r="H6" i="11"/>
  <c r="L5" i="11"/>
  <c r="H5" i="11"/>
  <c r="H35" i="10" s="1"/>
  <c r="O35" i="10" s="1"/>
  <c r="N35" i="10" s="1" a="1"/>
  <c r="N35" i="10" s="1"/>
  <c r="L4" i="11"/>
  <c r="K72" i="10" s="1"/>
  <c r="P72" i="10" s="1"/>
  <c r="H4" i="11"/>
  <c r="H34" i="10" s="1"/>
  <c r="O34" i="10" s="1"/>
  <c r="N34" i="10" s="1" a="1"/>
  <c r="N34" i="10" s="1"/>
  <c r="L3" i="11"/>
  <c r="K57" i="10" s="1"/>
  <c r="P57" i="10" s="1"/>
  <c r="P70" i="10" s="1"/>
  <c r="H3" i="11"/>
  <c r="H57" i="10" s="1"/>
  <c r="O57" i="10" s="1"/>
  <c r="P87" i="10" l="1"/>
  <c r="P88" i="10" s="1"/>
  <c r="N72" i="10" a="1"/>
  <c r="N72" i="10" s="1"/>
  <c r="N87" i="10" s="1"/>
  <c r="N57" i="10" a="1"/>
  <c r="N57" i="10" s="1"/>
  <c r="H26" i="10"/>
  <c r="O26" i="10" s="1"/>
  <c r="N26" i="10" s="1" a="1"/>
  <c r="N26" i="10" s="1"/>
  <c r="H25" i="10"/>
  <c r="O25" i="10" s="1"/>
  <c r="N25" i="10" s="1" a="1"/>
  <c r="N25" i="10" s="1"/>
  <c r="H24" i="10"/>
  <c r="O24" i="10" s="1"/>
  <c r="H28" i="10"/>
  <c r="O28" i="10" s="1"/>
  <c r="N28" i="10" s="1" a="1"/>
  <c r="N28" i="10" s="1"/>
  <c r="H32" i="10"/>
  <c r="O32" i="10" s="1"/>
  <c r="N32" i="10" s="1" a="1"/>
  <c r="N32" i="10" s="1"/>
  <c r="H27" i="10"/>
  <c r="O27" i="10" s="1"/>
  <c r="N27" i="10" s="1" a="1"/>
  <c r="N27" i="10" s="1"/>
  <c r="H33" i="10"/>
  <c r="O33" i="10" s="1"/>
  <c r="N33" i="10" s="1" a="1"/>
  <c r="N33" i="10" s="1"/>
  <c r="C18" i="2"/>
  <c r="N24" i="10" l="1" a="1"/>
  <c r="N24" i="10" s="1"/>
  <c r="N53" i="10" s="1"/>
  <c r="O53" i="10"/>
  <c r="C5" i="2"/>
  <c r="C7" i="5"/>
  <c r="C6" i="5"/>
  <c r="C5" i="5"/>
  <c r="C4" i="5"/>
  <c r="C7" i="2"/>
  <c r="C6" i="2"/>
  <c r="C4" i="2"/>
  <c r="AE17" i="6"/>
  <c r="P54" i="6" l="1"/>
  <c r="I8" i="2"/>
  <c r="H100" i="1"/>
  <c r="H99" i="1"/>
  <c r="I8" i="5"/>
  <c r="T14" i="1"/>
  <c r="I13" i="2"/>
  <c r="I12" i="2"/>
  <c r="H98" i="1"/>
  <c r="I11" i="2" l="1"/>
  <c r="D11" i="2" s="1"/>
  <c r="I10" i="2"/>
  <c r="D10" i="2" s="1"/>
  <c r="K98" i="1"/>
  <c r="I14" i="2" s="1"/>
  <c r="C8" i="2"/>
  <c r="H60" i="6"/>
  <c r="AE60" i="6" s="1"/>
  <c r="H59" i="6"/>
  <c r="X54" i="6"/>
  <c r="N54" i="6"/>
  <c r="I13" i="5" s="1"/>
  <c r="K54" i="6"/>
  <c r="H54" i="6"/>
  <c r="AE53" i="6"/>
  <c r="T53" i="6"/>
  <c r="AE52" i="6"/>
  <c r="T52" i="6"/>
  <c r="AE51" i="6"/>
  <c r="T51" i="6"/>
  <c r="AE50" i="6"/>
  <c r="T50" i="6"/>
  <c r="AE49" i="6"/>
  <c r="T49" i="6"/>
  <c r="AE48" i="6"/>
  <c r="T48" i="6"/>
  <c r="AE47" i="6"/>
  <c r="T47" i="6"/>
  <c r="AE46" i="6"/>
  <c r="T46" i="6"/>
  <c r="AE45" i="6"/>
  <c r="T45" i="6"/>
  <c r="T44" i="6"/>
  <c r="AE43" i="6"/>
  <c r="T43" i="6"/>
  <c r="AE42" i="6"/>
  <c r="T42" i="6"/>
  <c r="AE41" i="6"/>
  <c r="T41" i="6"/>
  <c r="AE40" i="6"/>
  <c r="T40" i="6"/>
  <c r="AE39" i="6"/>
  <c r="T39" i="6"/>
  <c r="AE38" i="6"/>
  <c r="T38" i="6"/>
  <c r="AE37" i="6"/>
  <c r="T37" i="6"/>
  <c r="AE36" i="6"/>
  <c r="T36" i="6"/>
  <c r="AE35" i="6"/>
  <c r="T35" i="6"/>
  <c r="AE34" i="6"/>
  <c r="T34" i="6"/>
  <c r="AE33" i="6"/>
  <c r="T33" i="6"/>
  <c r="AE32" i="6"/>
  <c r="T32" i="6"/>
  <c r="AE31" i="6"/>
  <c r="T31" i="6"/>
  <c r="AE30" i="6"/>
  <c r="T30" i="6"/>
  <c r="AE29" i="6"/>
  <c r="T29" i="6"/>
  <c r="AE28" i="6"/>
  <c r="T28" i="6"/>
  <c r="AE27" i="6"/>
  <c r="T27" i="6"/>
  <c r="AE26" i="6"/>
  <c r="T26" i="6"/>
  <c r="AE25" i="6"/>
  <c r="T25" i="6"/>
  <c r="AE24" i="6"/>
  <c r="T24" i="6"/>
  <c r="AE23" i="6"/>
  <c r="T23" i="6"/>
  <c r="AE22" i="6"/>
  <c r="T22" i="6"/>
  <c r="AE21" i="6"/>
  <c r="T21" i="6"/>
  <c r="AE20" i="6"/>
  <c r="T20" i="6"/>
  <c r="AE19" i="6"/>
  <c r="Q19" i="6"/>
  <c r="R19" i="6" s="1"/>
  <c r="R54" i="6" s="1"/>
  <c r="T59" i="6" s="1"/>
  <c r="AE18" i="6"/>
  <c r="T18" i="6"/>
  <c r="AE16" i="6"/>
  <c r="T16" i="6"/>
  <c r="AE14" i="6"/>
  <c r="H58" i="6" l="1"/>
  <c r="AE59" i="6"/>
  <c r="AE54" i="6"/>
  <c r="T19" i="6"/>
  <c r="U19" i="6"/>
  <c r="U54" i="6" s="1"/>
  <c r="L58" i="10"/>
  <c r="O58" i="10"/>
  <c r="L59" i="10"/>
  <c r="O59" i="10"/>
  <c r="N59" i="10" s="1" a="1"/>
  <c r="N59" i="10" s="1"/>
  <c r="I9" i="2"/>
  <c r="C12" i="2"/>
  <c r="B17" i="6"/>
  <c r="B18" i="6" s="1"/>
  <c r="B19" i="6" s="1"/>
  <c r="B20" i="6" s="1"/>
  <c r="B21" i="6" s="1"/>
  <c r="B22" i="6" s="1"/>
  <c r="B23" i="6" s="1"/>
  <c r="B24" i="6" s="1"/>
  <c r="B25" i="6" s="1"/>
  <c r="B26" i="6" s="1"/>
  <c r="B27" i="6" s="1"/>
  <c r="B28" i="6" s="1"/>
  <c r="B29" i="6" s="1"/>
  <c r="B30" i="6" s="1"/>
  <c r="B31" i="6" s="1"/>
  <c r="B32" i="6" s="1"/>
  <c r="B33" i="6" s="1"/>
  <c r="B34" i="6" s="1"/>
  <c r="B35" i="6" s="1"/>
  <c r="B36" i="6" s="1"/>
  <c r="B37" i="6" s="1"/>
  <c r="B38" i="6" s="1"/>
  <c r="B39" i="6" s="1"/>
  <c r="B40" i="6" s="1"/>
  <c r="B41" i="6" s="1"/>
  <c r="B42" i="6" s="1"/>
  <c r="B43" i="6" s="1"/>
  <c r="B44" i="6" s="1"/>
  <c r="B45" i="6" s="1"/>
  <c r="B46" i="6" s="1"/>
  <c r="B47" i="6" s="1"/>
  <c r="B48" i="6" s="1"/>
  <c r="B49" i="6" s="1"/>
  <c r="B50" i="6" s="1"/>
  <c r="B51" i="6" s="1"/>
  <c r="B52" i="6" s="1"/>
  <c r="B53" i="6" s="1"/>
  <c r="I12" i="5"/>
  <c r="K58" i="6"/>
  <c r="I14" i="5" s="1"/>
  <c r="I11" i="5"/>
  <c r="D11" i="5" s="1"/>
  <c r="O70" i="10" l="1"/>
  <c r="O88" i="10" s="1"/>
  <c r="D5" i="13" s="1"/>
  <c r="I10" i="5"/>
  <c r="D10" i="5" s="1"/>
  <c r="L70" i="10"/>
  <c r="L88" i="10" s="1"/>
  <c r="E5" i="13" s="1"/>
  <c r="C18" i="5" s="1"/>
  <c r="T54" i="6"/>
  <c r="T58" i="6" s="1"/>
  <c r="AE58" i="6" s="1"/>
  <c r="C8" i="5" s="1"/>
  <c r="N58" i="10" a="1"/>
  <c r="N58" i="10" s="1"/>
  <c r="N70" i="10" s="1"/>
  <c r="N88" i="10" s="1"/>
  <c r="F5" i="13" s="1"/>
  <c r="B16" i="2"/>
  <c r="D9" i="2"/>
  <c r="H17" i="5" l="1"/>
  <c r="H18" i="5"/>
  <c r="I9" i="5"/>
  <c r="D9" i="5" s="1"/>
  <c r="C12" i="5"/>
  <c r="B15" i="1"/>
  <c r="B16" i="1" s="1"/>
  <c r="B17" i="1" s="1"/>
  <c r="B18" i="1" s="1"/>
  <c r="B19" i="1" s="1"/>
  <c r="B20" i="1" s="1"/>
  <c r="B21" i="1" s="1"/>
  <c r="B22" i="1" s="1"/>
  <c r="B23" i="1" s="1"/>
  <c r="B24" i="1" s="1"/>
  <c r="B25" i="1" s="1"/>
  <c r="B26" i="1" s="1"/>
  <c r="B27" i="1" s="1"/>
  <c r="B28" i="1" s="1"/>
  <c r="B29" i="1" s="1"/>
  <c r="B30" i="1" s="1"/>
  <c r="B31" i="1" s="1"/>
  <c r="B32" i="1" s="1"/>
  <c r="B33" i="1" s="1"/>
  <c r="B34" i="1" s="1"/>
  <c r="B35" i="1" s="1"/>
  <c r="B36" i="1" s="1"/>
  <c r="B37" i="1" s="1"/>
  <c r="B38" i="1" s="1"/>
  <c r="B39" i="1" s="1"/>
  <c r="B40" i="1" s="1"/>
  <c r="B41" i="1" s="1"/>
  <c r="B42" i="1" s="1"/>
  <c r="B43" i="1" s="1"/>
  <c r="B44" i="1" s="1"/>
  <c r="B45" i="1" s="1"/>
  <c r="B46" i="1" s="1"/>
  <c r="B47" i="1" s="1"/>
  <c r="B48" i="1" s="1"/>
  <c r="B49" i="1" s="1"/>
  <c r="B50" i="1" s="1"/>
  <c r="B51" i="1" s="1"/>
  <c r="B52" i="1" s="1"/>
  <c r="B53" i="1" s="1"/>
  <c r="B54" i="1" s="1"/>
  <c r="B55" i="1" s="1"/>
  <c r="B56" i="1" s="1"/>
  <c r="B57" i="1" s="1"/>
  <c r="B58" i="1" s="1"/>
  <c r="B59" i="1" s="1"/>
  <c r="B60" i="1" s="1"/>
  <c r="B61" i="1" s="1"/>
  <c r="B62" i="1" s="1"/>
  <c r="B63" i="1" s="1"/>
  <c r="B64" i="1" s="1"/>
  <c r="B65" i="1" s="1"/>
  <c r="B66" i="1" s="1"/>
  <c r="B67" i="1" s="1"/>
  <c r="B68" i="1" s="1"/>
  <c r="B69" i="1" s="1"/>
  <c r="B70" i="1" s="1"/>
  <c r="B71" i="1" s="1"/>
  <c r="B72" i="1" s="1"/>
  <c r="B73" i="1" s="1"/>
  <c r="B74" i="1" s="1"/>
  <c r="B75" i="1" s="1"/>
  <c r="B76" i="1" s="1"/>
  <c r="B77" i="1" s="1"/>
  <c r="B78" i="1" s="1"/>
  <c r="B79" i="1" s="1"/>
  <c r="B80" i="1" s="1"/>
  <c r="B81" i="1" s="1"/>
  <c r="B82" i="1" s="1"/>
  <c r="B16" i="5" l="1"/>
  <c r="H18" i="2"/>
  <c r="H17" i="2"/>
  <c r="C17"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h-kaneko</author>
  </authors>
  <commentList>
    <comment ref="G14" authorId="0" shapeId="0" xr:uid="{00000000-0006-0000-0000-000001000000}">
      <text>
        <r>
          <rPr>
            <sz val="9"/>
            <color indexed="81"/>
            <rFont val="ＭＳ Ｐゴシック"/>
            <family val="3"/>
            <charset val="128"/>
          </rPr>
          <t>左側の欄で「国産木材」を選択していないと入力できません。</t>
        </r>
      </text>
    </comment>
    <comment ref="O14" authorId="0" shapeId="0" xr:uid="{00000000-0006-0000-0000-000002000000}">
      <text>
        <r>
          <rPr>
            <sz val="9"/>
            <color indexed="81"/>
            <rFont val="ＭＳ Ｐゴシック"/>
            <family val="3"/>
            <charset val="128"/>
          </rPr>
          <t>Fの列の欄で「混合製品（樹種の割合がわかるもの）」を選択していないと入力できません。</t>
        </r>
      </text>
    </comment>
    <comment ref="V14" authorId="0" shapeId="0" xr:uid="{00000000-0006-0000-0000-000003000000}">
      <text>
        <r>
          <rPr>
            <sz val="9"/>
            <color indexed="81"/>
            <rFont val="ＭＳ Ｐゴシック"/>
            <family val="3"/>
            <charset val="128"/>
          </rPr>
          <t>Fの列の欄で「混合製品（樹種の割合がわからないもの）」を選択していないと入力できません。</t>
        </r>
      </text>
    </comment>
    <comment ref="W14" authorId="0" shapeId="0" xr:uid="{00000000-0006-0000-0000-000004000000}">
      <text>
        <r>
          <rPr>
            <sz val="9"/>
            <color indexed="81"/>
            <rFont val="ＭＳ Ｐゴシック"/>
            <family val="3"/>
            <charset val="128"/>
          </rPr>
          <t>Fの列の欄で「混合製品（樹種の割合がわからないもの）」を選択していないと入力できません。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howtec02</author>
  </authors>
  <commentList>
    <comment ref="F9" authorId="0" shapeId="0" xr:uid="{00000000-0006-0000-0100-000001000000}">
      <text>
        <r>
          <rPr>
            <sz val="9"/>
            <color indexed="81"/>
            <rFont val="MS P ゴシック"/>
            <family val="3"/>
            <charset val="128"/>
          </rPr>
          <t xml:space="preserve">「国産木材」か「混合製品」であるかをプルダウンメニューで選択して下さい。
</t>
        </r>
      </text>
    </comment>
    <comment ref="G13" authorId="0" shapeId="0" xr:uid="{00000000-0006-0000-0100-000002000000}">
      <text>
        <r>
          <rPr>
            <sz val="9"/>
            <color indexed="81"/>
            <rFont val="MS P ゴシック"/>
            <family val="3"/>
            <charset val="128"/>
          </rPr>
          <t>左側の欄で「国産木材」を選択していないと入力できません。</t>
        </r>
      </text>
    </comment>
    <comment ref="O13" authorId="0" shapeId="0" xr:uid="{00000000-0006-0000-0100-000003000000}">
      <text>
        <r>
          <rPr>
            <sz val="9"/>
            <color indexed="81"/>
            <rFont val="MS P ゴシック"/>
            <family val="3"/>
            <charset val="128"/>
          </rPr>
          <t>Fの列の欄で「混合製品（樹種の割合がわかるもの）」を選択していないと入力できません。</t>
        </r>
      </text>
    </comment>
    <comment ref="V13" authorId="0" shapeId="0" xr:uid="{00000000-0006-0000-0100-000004000000}">
      <text>
        <r>
          <rPr>
            <sz val="9"/>
            <color indexed="81"/>
            <rFont val="MS P ゴシック"/>
            <family val="3"/>
            <charset val="128"/>
          </rPr>
          <t>Fの列の欄で「混合製品（樹種の割合がわからないもの）」を選択していないと入力できません。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3" authorId="0" shapeId="0" xr:uid="{00000000-0006-0000-0600-000001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 ref="K23" authorId="0" shapeId="0" xr:uid="{00000000-0006-0000-0600-000002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3" authorId="0" shapeId="0" xr:uid="{00000000-0006-0000-0700-000001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 ref="K23" authorId="0" shapeId="0" xr:uid="{00000000-0006-0000-0700-000002000000}">
      <text>
        <r>
          <rPr>
            <sz val="14"/>
            <color indexed="81"/>
            <rFont val="MS P ゴシック"/>
            <family val="3"/>
            <charset val="128"/>
          </rPr>
          <t>ガイドラインで示されている区分、樹種を入力したら密度が木材の密度が自動で表示されます。
密度が自動表示されない場合は、手入力で密度を入力ください。</t>
        </r>
      </text>
    </comment>
  </commentList>
</comments>
</file>

<file path=xl/sharedStrings.xml><?xml version="1.0" encoding="utf-8"?>
<sst xmlns="http://schemas.openxmlformats.org/spreadsheetml/2006/main" count="733" uniqueCount="352">
  <si>
    <t>算定年月日</t>
    <rPh sb="0" eb="2">
      <t>サンテイ</t>
    </rPh>
    <rPh sb="2" eb="3">
      <t>ネン</t>
    </rPh>
    <rPh sb="3" eb="4">
      <t>ツキ</t>
    </rPh>
    <rPh sb="4" eb="5">
      <t>ヒ</t>
    </rPh>
    <phoneticPr fontId="1"/>
  </si>
  <si>
    <t>算定者</t>
    <rPh sb="0" eb="2">
      <t>サンテイ</t>
    </rPh>
    <rPh sb="2" eb="3">
      <t>シャ</t>
    </rPh>
    <phoneticPr fontId="1"/>
  </si>
  <si>
    <t>No.</t>
    <phoneticPr fontId="1"/>
  </si>
  <si>
    <t>区分</t>
    <rPh sb="0" eb="2">
      <t>クブン</t>
    </rPh>
    <phoneticPr fontId="1"/>
  </si>
  <si>
    <t>樹種</t>
    <rPh sb="0" eb="2">
      <t>ジュシュ</t>
    </rPh>
    <phoneticPr fontId="1"/>
  </si>
  <si>
    <t>名称</t>
    <rPh sb="0" eb="2">
      <t>メイショウ</t>
    </rPh>
    <phoneticPr fontId="1"/>
  </si>
  <si>
    <t>地域産材　１</t>
    <rPh sb="0" eb="2">
      <t>チイキ</t>
    </rPh>
    <rPh sb="2" eb="3">
      <t>サン</t>
    </rPh>
    <rPh sb="3" eb="4">
      <t>ザイ</t>
    </rPh>
    <phoneticPr fontId="1"/>
  </si>
  <si>
    <t>地域産材　２</t>
    <rPh sb="0" eb="2">
      <t>チイキ</t>
    </rPh>
    <rPh sb="2" eb="3">
      <t>サン</t>
    </rPh>
    <rPh sb="3" eb="4">
      <t>ザイ</t>
    </rPh>
    <phoneticPr fontId="1"/>
  </si>
  <si>
    <t>建築物に使用した木材の量 [単位:㎥]</t>
    <rPh sb="0" eb="2">
      <t>ケンチク</t>
    </rPh>
    <rPh sb="2" eb="3">
      <t>ブツ</t>
    </rPh>
    <rPh sb="4" eb="6">
      <t>シヨウ</t>
    </rPh>
    <rPh sb="8" eb="10">
      <t>モクザイ</t>
    </rPh>
    <rPh sb="11" eb="12">
      <t>リョウ</t>
    </rPh>
    <phoneticPr fontId="1"/>
  </si>
  <si>
    <t>延べ面積[㎡]</t>
    <rPh sb="0" eb="1">
      <t>ノ</t>
    </rPh>
    <rPh sb="2" eb="4">
      <t>メンセキ</t>
    </rPh>
    <phoneticPr fontId="1"/>
  </si>
  <si>
    <t>合計</t>
    <rPh sb="0" eb="2">
      <t>ゴウケイ</t>
    </rPh>
    <phoneticPr fontId="1"/>
  </si>
  <si>
    <t>合計
[単位:㎥]</t>
    <rPh sb="0" eb="2">
      <t>ゴウケイ</t>
    </rPh>
    <phoneticPr fontId="1"/>
  </si>
  <si>
    <t>国産木材使用量等の算定シート 入力シート（案）</t>
    <rPh sb="0" eb="2">
      <t>コクサン</t>
    </rPh>
    <rPh sb="2" eb="4">
      <t>モクザイ</t>
    </rPh>
    <rPh sb="4" eb="6">
      <t>シヨウ</t>
    </rPh>
    <rPh sb="6" eb="7">
      <t>リョウ</t>
    </rPh>
    <rPh sb="7" eb="8">
      <t>トウ</t>
    </rPh>
    <rPh sb="9" eb="11">
      <t>サンテイ</t>
    </rPh>
    <rPh sb="15" eb="17">
      <t>ニュウリョク</t>
    </rPh>
    <rPh sb="21" eb="22">
      <t>アン</t>
    </rPh>
    <phoneticPr fontId="1"/>
  </si>
  <si>
    <t>国産木材活用レベル</t>
    <rPh sb="0" eb="2">
      <t>コクサン</t>
    </rPh>
    <rPh sb="2" eb="4">
      <t>モクザイ</t>
    </rPh>
    <rPh sb="4" eb="6">
      <t>カツヨウ</t>
    </rPh>
    <phoneticPr fontId="1"/>
  </si>
  <si>
    <t>レベル</t>
    <phoneticPr fontId="1"/>
  </si>
  <si>
    <t>単位床面積当たりの国産木材使用量[㎥／㎡]</t>
    <rPh sb="0" eb="2">
      <t>タンイ</t>
    </rPh>
    <rPh sb="2" eb="3">
      <t>ユカ</t>
    </rPh>
    <rPh sb="3" eb="5">
      <t>メンセキ</t>
    </rPh>
    <rPh sb="5" eb="6">
      <t>ア</t>
    </rPh>
    <rPh sb="9" eb="11">
      <t>コクサン</t>
    </rPh>
    <rPh sb="11" eb="13">
      <t>モクザイ</t>
    </rPh>
    <rPh sb="13" eb="15">
      <t>シヨウ</t>
    </rPh>
    <rPh sb="15" eb="16">
      <t>リョウ</t>
    </rPh>
    <phoneticPr fontId="1"/>
  </si>
  <si>
    <t>スギの使用量</t>
    <rPh sb="3" eb="5">
      <t>シヨウ</t>
    </rPh>
    <rPh sb="5" eb="6">
      <t>リョウ</t>
    </rPh>
    <phoneticPr fontId="1"/>
  </si>
  <si>
    <t>本</t>
    <rPh sb="0" eb="1">
      <t>ホン</t>
    </rPh>
    <phoneticPr fontId="1"/>
  </si>
  <si>
    <t>ヒノキの使用量</t>
    <rPh sb="4" eb="6">
      <t>シヨウ</t>
    </rPh>
    <rPh sb="6" eb="7">
      <t>リョウ</t>
    </rPh>
    <phoneticPr fontId="1"/>
  </si>
  <si>
    <t>約</t>
    <rPh sb="0" eb="1">
      <t>ヤク</t>
    </rPh>
    <phoneticPr fontId="1"/>
  </si>
  <si>
    <t>スギの使用量[㎥]</t>
    <rPh sb="3" eb="5">
      <t>シヨウ</t>
    </rPh>
    <rPh sb="5" eb="6">
      <t>リョウ</t>
    </rPh>
    <phoneticPr fontId="1"/>
  </si>
  <si>
    <t>ヒノキの使用量[㎥]</t>
    <rPh sb="4" eb="6">
      <t>シヨウ</t>
    </rPh>
    <rPh sb="6" eb="7">
      <t>リョウ</t>
    </rPh>
    <phoneticPr fontId="1"/>
  </si>
  <si>
    <t>国産木材の使用量の合計[㎥]</t>
    <rPh sb="0" eb="2">
      <t>コクサン</t>
    </rPh>
    <rPh sb="2" eb="4">
      <t>モクザイ</t>
    </rPh>
    <rPh sb="3" eb="4">
      <t>ザイ</t>
    </rPh>
    <rPh sb="5" eb="7">
      <t>シヨウ</t>
    </rPh>
    <rPh sb="7" eb="8">
      <t>リョウ</t>
    </rPh>
    <rPh sb="9" eb="11">
      <t>ゴウケイ</t>
    </rPh>
    <phoneticPr fontId="1"/>
  </si>
  <si>
    <t>地域産材の使用量の割合[％]</t>
    <rPh sb="0" eb="2">
      <t>チイキ</t>
    </rPh>
    <rPh sb="2" eb="3">
      <t>サン</t>
    </rPh>
    <rPh sb="3" eb="4">
      <t>ザイ</t>
    </rPh>
    <rPh sb="5" eb="7">
      <t>シヨウ</t>
    </rPh>
    <rPh sb="7" eb="8">
      <t>リョウ</t>
    </rPh>
    <rPh sb="9" eb="11">
      <t>ワリアイ</t>
    </rPh>
    <phoneticPr fontId="1"/>
  </si>
  <si>
    <t>レベル１</t>
    <phoneticPr fontId="1"/>
  </si>
  <si>
    <t>以上</t>
    <rPh sb="0" eb="2">
      <t>イジョウ</t>
    </rPh>
    <phoneticPr fontId="1"/>
  </si>
  <si>
    <t>未満</t>
    <rPh sb="0" eb="2">
      <t>ミマン</t>
    </rPh>
    <phoneticPr fontId="1"/>
  </si>
  <si>
    <t>レベル２</t>
    <phoneticPr fontId="1"/>
  </si>
  <si>
    <t>レベル３</t>
    <phoneticPr fontId="1"/>
  </si>
  <si>
    <t>国産木材活用レベルの水準[㎥／㎡]</t>
    <rPh sb="0" eb="2">
      <t>コクサン</t>
    </rPh>
    <rPh sb="2" eb="4">
      <t>モクザイ</t>
    </rPh>
    <rPh sb="4" eb="6">
      <t>カツヨウ</t>
    </rPh>
    <rPh sb="10" eb="12">
      <t>スイジュン</t>
    </rPh>
    <phoneticPr fontId="1"/>
  </si>
  <si>
    <t>スギの使用量の本数換算値[本／㎥]</t>
    <rPh sb="3" eb="5">
      <t>シヨウ</t>
    </rPh>
    <rPh sb="5" eb="6">
      <t>リョウ</t>
    </rPh>
    <rPh sb="7" eb="9">
      <t>ホンスウ</t>
    </rPh>
    <rPh sb="9" eb="11">
      <t>カンサン</t>
    </rPh>
    <rPh sb="11" eb="12">
      <t>チ</t>
    </rPh>
    <rPh sb="13" eb="14">
      <t>ホン</t>
    </rPh>
    <phoneticPr fontId="1"/>
  </si>
  <si>
    <t>ヒノキの使用量の本数換算値[本／㎥]</t>
    <rPh sb="4" eb="6">
      <t>シヨウ</t>
    </rPh>
    <rPh sb="6" eb="7">
      <t>リョウ</t>
    </rPh>
    <rPh sb="8" eb="10">
      <t>ホンスウ</t>
    </rPh>
    <rPh sb="10" eb="12">
      <t>カンサン</t>
    </rPh>
    <rPh sb="12" eb="13">
      <t>チ</t>
    </rPh>
    <rPh sb="14" eb="15">
      <t>ホン</t>
    </rPh>
    <phoneticPr fontId="1"/>
  </si>
  <si>
    <t>スギ</t>
  </si>
  <si>
    <t>スギ</t>
    <phoneticPr fontId="1"/>
  </si>
  <si>
    <t>使用量
[単位:㎥]</t>
    <rPh sb="0" eb="2">
      <t>シヨウ</t>
    </rPh>
    <rPh sb="2" eb="3">
      <t>リョウ</t>
    </rPh>
    <rPh sb="5" eb="7">
      <t>タンイ</t>
    </rPh>
    <phoneticPr fontId="1"/>
  </si>
  <si>
    <t>スギの使用量[㎥]</t>
  </si>
  <si>
    <t>ヒノキの使用量[㎥]</t>
  </si>
  <si>
    <t>製材区分（製材・集成材・ＣＬＴ等）</t>
  </si>
  <si>
    <t>製材</t>
  </si>
  <si>
    <t>集成材</t>
  </si>
  <si>
    <t>国産木材率</t>
    <rPh sb="0" eb="2">
      <t>コクサン</t>
    </rPh>
    <rPh sb="2" eb="4">
      <t>モクザイ</t>
    </rPh>
    <rPh sb="4" eb="5">
      <t>リツ</t>
    </rPh>
    <phoneticPr fontId="1"/>
  </si>
  <si>
    <t>合板</t>
  </si>
  <si>
    <t>集成材[％]</t>
    <rPh sb="0" eb="3">
      <t>シュウセイザイ</t>
    </rPh>
    <phoneticPr fontId="1"/>
  </si>
  <si>
    <t>合板[％]</t>
    <rPh sb="0" eb="2">
      <t>ゴウハン</t>
    </rPh>
    <phoneticPr fontId="1"/>
  </si>
  <si>
    <t>CLT</t>
  </si>
  <si>
    <t>LVL</t>
  </si>
  <si>
    <t>CLT[％]</t>
    <phoneticPr fontId="1"/>
  </si>
  <si>
    <t>LVL[％]</t>
    <phoneticPr fontId="1"/>
  </si>
  <si>
    <t>集成材・CLT</t>
    <rPh sb="0" eb="3">
      <t>シュウセイザイ</t>
    </rPh>
    <phoneticPr fontId="1"/>
  </si>
  <si>
    <t>スギ[％]</t>
    <phoneticPr fontId="1"/>
  </si>
  <si>
    <t>ヒノキ[％]</t>
    <phoneticPr fontId="1"/>
  </si>
  <si>
    <t>合板・LVL</t>
    <rPh sb="0" eb="2">
      <t>ゴウハン</t>
    </rPh>
    <phoneticPr fontId="1"/>
  </si>
  <si>
    <t>樹種不明</t>
  </si>
  <si>
    <t>国産木材使用割合
[単位:％]</t>
    <rPh sb="0" eb="2">
      <t>コクサン</t>
    </rPh>
    <rPh sb="2" eb="4">
      <t>モクザイ</t>
    </rPh>
    <rPh sb="4" eb="6">
      <t>シヨウ</t>
    </rPh>
    <rPh sb="6" eb="8">
      <t>ワリアイ</t>
    </rPh>
    <phoneticPr fontId="1"/>
  </si>
  <si>
    <t>国産木材使用量
[単位:㎥]</t>
    <rPh sb="0" eb="2">
      <t>コクサン</t>
    </rPh>
    <rPh sb="2" eb="4">
      <t>モクザイ</t>
    </rPh>
    <rPh sb="4" eb="6">
      <t>シヨウ</t>
    </rPh>
    <rPh sb="6" eb="7">
      <t>リョウ</t>
    </rPh>
    <phoneticPr fontId="1"/>
  </si>
  <si>
    <t>国産木材</t>
    <rPh sb="0" eb="2">
      <t>コクサン</t>
    </rPh>
    <rPh sb="2" eb="4">
      <t>モクザイ</t>
    </rPh>
    <phoneticPr fontId="1"/>
  </si>
  <si>
    <t>構成される樹種の割合がわかるもの</t>
  </si>
  <si>
    <t>構成される樹種の割合がわかるもの</t>
    <rPh sb="0" eb="2">
      <t>コウセイ</t>
    </rPh>
    <rPh sb="5" eb="7">
      <t>ジュシュ</t>
    </rPh>
    <rPh sb="8" eb="10">
      <t>ワリアイ</t>
    </rPh>
    <phoneticPr fontId="1"/>
  </si>
  <si>
    <t>構成される樹種の割合がわからないもの</t>
  </si>
  <si>
    <t>構成される樹種の割合がわからないもの</t>
    <rPh sb="0" eb="2">
      <t>コウセイ</t>
    </rPh>
    <rPh sb="5" eb="7">
      <t>ジュシュ</t>
    </rPh>
    <rPh sb="8" eb="10">
      <t>ワリアイ</t>
    </rPh>
    <phoneticPr fontId="1"/>
  </si>
  <si>
    <t>◆セルの色について、青は必須入力（記述又はプルダウン）、　オレンジは任意入力、　白は自動計算</t>
    <phoneticPr fontId="1"/>
  </si>
  <si>
    <t>ヒノキ</t>
  </si>
  <si>
    <t>製材区分（製材・集成材・ＣＬＴ等）</t>
    <phoneticPr fontId="1"/>
  </si>
  <si>
    <t>合板区分（合板・ＬＶＬ等）</t>
    <phoneticPr fontId="1"/>
  </si>
  <si>
    <t>製材・合板区分の内訳</t>
    <rPh sb="0" eb="2">
      <t>セイザイ</t>
    </rPh>
    <rPh sb="3" eb="5">
      <t>ゴウハン</t>
    </rPh>
    <rPh sb="5" eb="7">
      <t>クブン</t>
    </rPh>
    <rPh sb="8" eb="10">
      <t>ウチワケ</t>
    </rPh>
    <phoneticPr fontId="1"/>
  </si>
  <si>
    <t>国産木材の内訳</t>
    <rPh sb="0" eb="2">
      <t>コクサン</t>
    </rPh>
    <rPh sb="2" eb="4">
      <t>モクザイ</t>
    </rPh>
    <rPh sb="5" eb="7">
      <t>ウチワケ</t>
    </rPh>
    <phoneticPr fontId="1"/>
  </si>
  <si>
    <t>スギの使用量[㎥]</t>
    <phoneticPr fontId="1"/>
  </si>
  <si>
    <t>国産木材の使用量[㎥]</t>
    <rPh sb="0" eb="2">
      <t>コクサン</t>
    </rPh>
    <rPh sb="2" eb="4">
      <t>モクザイ</t>
    </rPh>
    <rPh sb="5" eb="7">
      <t>シヨウ</t>
    </rPh>
    <rPh sb="7" eb="8">
      <t>リョウ</t>
    </rPh>
    <phoneticPr fontId="1"/>
  </si>
  <si>
    <t>国産木材の使用量[㎥]</t>
    <phoneticPr fontId="1"/>
  </si>
  <si>
    <t>地域産材の使用量[㎥]</t>
    <rPh sb="0" eb="2">
      <t>チイキ</t>
    </rPh>
    <rPh sb="2" eb="4">
      <t>サンザイ</t>
    </rPh>
    <rPh sb="5" eb="7">
      <t>シヨウ</t>
    </rPh>
    <rPh sb="7" eb="8">
      <t>リョウ</t>
    </rPh>
    <phoneticPr fontId="1"/>
  </si>
  <si>
    <t>国産木材の合計</t>
    <rPh sb="0" eb="2">
      <t>コクサン</t>
    </rPh>
    <rPh sb="2" eb="4">
      <t>モクザイ</t>
    </rPh>
    <rPh sb="5" eb="7">
      <t>ゴウケイ</t>
    </rPh>
    <phoneticPr fontId="1"/>
  </si>
  <si>
    <t>国産木材の使用量の合計[㎥]</t>
    <rPh sb="9" eb="11">
      <t>ゴウケイ</t>
    </rPh>
    <phoneticPr fontId="1"/>
  </si>
  <si>
    <t>スギの使用量の合計[㎥]</t>
    <rPh sb="7" eb="9">
      <t>ゴウケイ</t>
    </rPh>
    <phoneticPr fontId="1"/>
  </si>
  <si>
    <t>ヒノキの使用量の合計[㎥]</t>
    <rPh sb="8" eb="10">
      <t>ゴウケイ</t>
    </rPh>
    <phoneticPr fontId="1"/>
  </si>
  <si>
    <t>建物名称</t>
    <rPh sb="0" eb="2">
      <t>タテモノ</t>
    </rPh>
    <rPh sb="2" eb="4">
      <t>メイショウ</t>
    </rPh>
    <phoneticPr fontId="1"/>
  </si>
  <si>
    <t>住宅生産者名</t>
    <rPh sb="0" eb="2">
      <t>ジュウタク</t>
    </rPh>
    <rPh sb="2" eb="4">
      <t>セイサン</t>
    </rPh>
    <rPh sb="4" eb="5">
      <t>シャ</t>
    </rPh>
    <rPh sb="5" eb="6">
      <t>メイ</t>
    </rPh>
    <phoneticPr fontId="1"/>
  </si>
  <si>
    <t>製材、１０５ｍｍ正角材、柱</t>
    <rPh sb="0" eb="2">
      <t>セイザイ</t>
    </rPh>
    <rPh sb="8" eb="9">
      <t>セイ</t>
    </rPh>
    <rPh sb="9" eb="10">
      <t>カク</t>
    </rPh>
    <rPh sb="10" eb="11">
      <t>ザイ</t>
    </rPh>
    <rPh sb="12" eb="13">
      <t>ハシラ</t>
    </rPh>
    <phoneticPr fontId="1"/>
  </si>
  <si>
    <t>LVL、105×210mm、梁</t>
    <rPh sb="14" eb="15">
      <t>ハリ</t>
    </rPh>
    <phoneticPr fontId="1"/>
  </si>
  <si>
    <t>集成材（国産＋外国産）、105×210、240mm、梁</t>
    <rPh sb="0" eb="2">
      <t>シュウセイ</t>
    </rPh>
    <rPh sb="2" eb="3">
      <t>ザイ</t>
    </rPh>
    <rPh sb="4" eb="6">
      <t>コクサン</t>
    </rPh>
    <rPh sb="7" eb="9">
      <t>ガイコク</t>
    </rPh>
    <rPh sb="9" eb="10">
      <t>サン</t>
    </rPh>
    <rPh sb="26" eb="27">
      <t>ハリ</t>
    </rPh>
    <phoneticPr fontId="1"/>
  </si>
  <si>
    <t>構造用合板（スギ＋ベイマツ）、910×1820、2730mm、壁、床</t>
    <rPh sb="0" eb="2">
      <t>コウゾウ</t>
    </rPh>
    <rPh sb="2" eb="3">
      <t>ヨウ</t>
    </rPh>
    <rPh sb="3" eb="5">
      <t>ゴウハン</t>
    </rPh>
    <rPh sb="31" eb="32">
      <t>カベ</t>
    </rPh>
    <rPh sb="33" eb="34">
      <t>ユカ</t>
    </rPh>
    <phoneticPr fontId="1"/>
  </si>
  <si>
    <t>集成材（ヒノキ＋スギ）、105×210、240、270mm、梁のうちヒノキ</t>
    <rPh sb="0" eb="2">
      <t>シュウセイ</t>
    </rPh>
    <rPh sb="2" eb="3">
      <t>ザイ</t>
    </rPh>
    <rPh sb="30" eb="31">
      <t>ハリ</t>
    </rPh>
    <phoneticPr fontId="1"/>
  </si>
  <si>
    <t>集成材（ヒノキ＋スギ）、105×210、240、270mm、梁のうちスギ</t>
    <rPh sb="0" eb="2">
      <t>シュウセイ</t>
    </rPh>
    <rPh sb="2" eb="3">
      <t>ザイ</t>
    </rPh>
    <rPh sb="30" eb="31">
      <t>ハリ</t>
    </rPh>
    <phoneticPr fontId="1"/>
  </si>
  <si>
    <t>○○邸</t>
    <rPh sb="2" eb="3">
      <t>テイ</t>
    </rPh>
    <phoneticPr fontId="1"/>
  </si>
  <si>
    <t>○○○○</t>
    <phoneticPr fontId="1"/>
  </si>
  <si>
    <t>○○○○</t>
    <phoneticPr fontId="1"/>
  </si>
  <si>
    <t>○○杉</t>
    <rPh sb="2" eb="3">
      <t>スギ</t>
    </rPh>
    <phoneticPr fontId="1"/>
  </si>
  <si>
    <t>△△桧</t>
    <rPh sb="2" eb="3">
      <t>ヒノキ</t>
    </rPh>
    <phoneticPr fontId="1"/>
  </si>
  <si>
    <t>国産木材</t>
  </si>
  <si>
    <t>樹種不明</t>
    <phoneticPr fontId="1"/>
  </si>
  <si>
    <t>アカマツ</t>
    <phoneticPr fontId="1"/>
  </si>
  <si>
    <t>カラマツ</t>
    <phoneticPr fontId="1"/>
  </si>
  <si>
    <t>トドマツ</t>
    <phoneticPr fontId="1"/>
  </si>
  <si>
    <t>エゾマツ</t>
    <phoneticPr fontId="1"/>
  </si>
  <si>
    <t>国産木材樹種名</t>
    <rPh sb="0" eb="2">
      <t>コクサン</t>
    </rPh>
    <rPh sb="2" eb="4">
      <t>モクザイ</t>
    </rPh>
    <rPh sb="4" eb="6">
      <t>ジュシュ</t>
    </rPh>
    <rPh sb="6" eb="7">
      <t>メイ</t>
    </rPh>
    <phoneticPr fontId="1"/>
  </si>
  <si>
    <t>外国産木材樹種名</t>
    <rPh sb="0" eb="3">
      <t>ガイコクサン</t>
    </rPh>
    <rPh sb="3" eb="5">
      <t>モクザイ</t>
    </rPh>
    <rPh sb="5" eb="8">
      <t>ジュシュメイ</t>
    </rPh>
    <phoneticPr fontId="1"/>
  </si>
  <si>
    <t>樹種不明</t>
    <rPh sb="0" eb="2">
      <t>ジュシュ</t>
    </rPh>
    <rPh sb="2" eb="4">
      <t>フメイ</t>
    </rPh>
    <phoneticPr fontId="1"/>
  </si>
  <si>
    <t>ベイマツ</t>
    <phoneticPr fontId="1"/>
  </si>
  <si>
    <t>ベイツガ</t>
    <phoneticPr fontId="1"/>
  </si>
  <si>
    <t>ベイヒ</t>
    <phoneticPr fontId="1"/>
  </si>
  <si>
    <t>ベイヒバ</t>
    <phoneticPr fontId="1"/>
  </si>
  <si>
    <t>ベイスギ</t>
    <phoneticPr fontId="1"/>
  </si>
  <si>
    <t>ラジアタマツ</t>
    <phoneticPr fontId="1"/>
  </si>
  <si>
    <t>オウシュウアカマツ</t>
    <phoneticPr fontId="1"/>
  </si>
  <si>
    <t>ドイツトウヒ（オウシュウトウヒ）</t>
    <phoneticPr fontId="1"/>
  </si>
  <si>
    <t>ヒノキ</t>
    <phoneticPr fontId="1"/>
  </si>
  <si>
    <t>ＣＬＴ（スギ、ヒノキ）、1820×1820×90mm、壁</t>
    <rPh sb="27" eb="28">
      <t>カベ</t>
    </rPh>
    <phoneticPr fontId="1"/>
  </si>
  <si>
    <t>算定年月日</t>
    <rPh sb="0" eb="2">
      <t>サンテイ</t>
    </rPh>
    <rPh sb="2" eb="5">
      <t>ネンガッピ</t>
    </rPh>
    <phoneticPr fontId="12"/>
  </si>
  <si>
    <t>会社名</t>
    <rPh sb="0" eb="3">
      <t>カイシャメイ</t>
    </rPh>
    <phoneticPr fontId="12"/>
  </si>
  <si>
    <t>物件名</t>
    <rPh sb="0" eb="2">
      <t>ブッケン</t>
    </rPh>
    <rPh sb="2" eb="3">
      <t>メイ</t>
    </rPh>
    <phoneticPr fontId="12"/>
  </si>
  <si>
    <t>延べ床面積</t>
    <rPh sb="0" eb="1">
      <t>ノ</t>
    </rPh>
    <rPh sb="2" eb="5">
      <t>ユカメンセキ</t>
    </rPh>
    <phoneticPr fontId="12"/>
  </si>
  <si>
    <t>㎡</t>
    <phoneticPr fontId="12"/>
  </si>
  <si>
    <t>算定者</t>
    <rPh sb="0" eb="2">
      <t>サンテイ</t>
    </rPh>
    <rPh sb="2" eb="3">
      <t>シャ</t>
    </rPh>
    <phoneticPr fontId="12"/>
  </si>
  <si>
    <t>No</t>
    <phoneticPr fontId="12"/>
  </si>
  <si>
    <t>区分</t>
    <rPh sb="0" eb="2">
      <t>クブン</t>
    </rPh>
    <phoneticPr fontId="12"/>
  </si>
  <si>
    <t>建築物に利用した木材の量　[単位:㎥]</t>
    <rPh sb="0" eb="3">
      <t>ケンチクブツ</t>
    </rPh>
    <rPh sb="4" eb="6">
      <t>リヨウ</t>
    </rPh>
    <rPh sb="8" eb="10">
      <t>モクザイ</t>
    </rPh>
    <rPh sb="11" eb="12">
      <t>リョウ</t>
    </rPh>
    <rPh sb="14" eb="16">
      <t>タンイ</t>
    </rPh>
    <phoneticPr fontId="12"/>
  </si>
  <si>
    <t>木材の炭素含有率</t>
    <rPh sb="0" eb="2">
      <t>モクザイ</t>
    </rPh>
    <rPh sb="3" eb="5">
      <t>タンソ</t>
    </rPh>
    <rPh sb="5" eb="7">
      <t>ガンユウ</t>
    </rPh>
    <rPh sb="7" eb="8">
      <t>リツ</t>
    </rPh>
    <phoneticPr fontId="12"/>
  </si>
  <si>
    <r>
      <t>建築物に利用した炭素貯蔵量
[単位:t-CO</t>
    </r>
    <r>
      <rPr>
        <vertAlign val="subscript"/>
        <sz val="14"/>
        <color theme="1"/>
        <rFont val="BIZ UDPゴシック"/>
        <family val="3"/>
        <charset val="128"/>
      </rPr>
      <t>2</t>
    </r>
    <r>
      <rPr>
        <sz val="14"/>
        <color theme="1"/>
        <rFont val="BIZ UDPゴシック"/>
        <family val="3"/>
        <charset val="128"/>
      </rPr>
      <t>]</t>
    </r>
    <rPh sb="0" eb="3">
      <t>ケンチクブツ</t>
    </rPh>
    <rPh sb="4" eb="6">
      <t>リヨウ</t>
    </rPh>
    <rPh sb="8" eb="10">
      <t>タンソ</t>
    </rPh>
    <rPh sb="10" eb="12">
      <t>チョゾウ</t>
    </rPh>
    <rPh sb="12" eb="13">
      <t>リョウ</t>
    </rPh>
    <rPh sb="15" eb="17">
      <t>タンイ</t>
    </rPh>
    <phoneticPr fontId="12"/>
  </si>
  <si>
    <t>産地別の内訳</t>
    <rPh sb="0" eb="2">
      <t>サンチ</t>
    </rPh>
    <rPh sb="2" eb="3">
      <t>ベツ</t>
    </rPh>
    <rPh sb="4" eb="6">
      <t>ウチワケ</t>
    </rPh>
    <phoneticPr fontId="12"/>
  </si>
  <si>
    <t>部材、製品名等</t>
    <rPh sb="0" eb="2">
      <t>ブザイ</t>
    </rPh>
    <rPh sb="3" eb="6">
      <t>セイヒンメイ</t>
    </rPh>
    <rPh sb="6" eb="7">
      <t>トウ</t>
    </rPh>
    <phoneticPr fontId="12"/>
  </si>
  <si>
    <t>国産材</t>
    <rPh sb="0" eb="3">
      <t>コクサンザイ</t>
    </rPh>
    <phoneticPr fontId="12"/>
  </si>
  <si>
    <t>国産材以外（国産材・国産材以外の区分不明を含む）</t>
    <rPh sb="0" eb="3">
      <t>コクサンザイ</t>
    </rPh>
    <rPh sb="3" eb="5">
      <t>イガイ</t>
    </rPh>
    <rPh sb="6" eb="9">
      <t>コクサンザイ</t>
    </rPh>
    <rPh sb="10" eb="13">
      <t>コクサンザイ</t>
    </rPh>
    <rPh sb="13" eb="15">
      <t>イガイ</t>
    </rPh>
    <rPh sb="16" eb="18">
      <t>クブン</t>
    </rPh>
    <rPh sb="18" eb="20">
      <t>フメイ</t>
    </rPh>
    <rPh sb="21" eb="22">
      <t>フク</t>
    </rPh>
    <phoneticPr fontId="12"/>
  </si>
  <si>
    <t>合計
[単位:㎥]</t>
    <rPh sb="0" eb="2">
      <t>ゴウケイ</t>
    </rPh>
    <rPh sb="4" eb="6">
      <t>タンイ</t>
    </rPh>
    <phoneticPr fontId="12"/>
  </si>
  <si>
    <r>
      <t>国産材
[単位:t-CO</t>
    </r>
    <r>
      <rPr>
        <vertAlign val="subscript"/>
        <sz val="14"/>
        <color theme="1"/>
        <rFont val="BIZ UDPゴシック"/>
        <family val="3"/>
        <charset val="128"/>
      </rPr>
      <t>2</t>
    </r>
    <r>
      <rPr>
        <sz val="14"/>
        <color theme="1"/>
        <rFont val="BIZ UDPゴシック"/>
        <family val="3"/>
        <charset val="128"/>
      </rPr>
      <t>]</t>
    </r>
    <rPh sb="0" eb="3">
      <t>コクサンザイ</t>
    </rPh>
    <phoneticPr fontId="12"/>
  </si>
  <si>
    <r>
      <t>国産材以外
[単位:t-CO</t>
    </r>
    <r>
      <rPr>
        <vertAlign val="subscript"/>
        <sz val="14"/>
        <color theme="1"/>
        <rFont val="BIZ UDPゴシック"/>
        <family val="3"/>
        <charset val="128"/>
      </rPr>
      <t>2</t>
    </r>
    <r>
      <rPr>
        <sz val="14"/>
        <color theme="1"/>
        <rFont val="BIZ UDPゴシック"/>
        <family val="3"/>
        <charset val="128"/>
      </rPr>
      <t>]</t>
    </r>
    <rPh sb="0" eb="3">
      <t>コクサンザイ</t>
    </rPh>
    <rPh sb="3" eb="5">
      <t>イガイ</t>
    </rPh>
    <phoneticPr fontId="12"/>
  </si>
  <si>
    <t>樹種</t>
    <rPh sb="0" eb="2">
      <t>ジュシュ</t>
    </rPh>
    <phoneticPr fontId="12"/>
  </si>
  <si>
    <t>利用量
[単位:㎥]</t>
    <rPh sb="0" eb="2">
      <t>リヨウ</t>
    </rPh>
    <rPh sb="2" eb="3">
      <t>リョウ</t>
    </rPh>
    <rPh sb="5" eb="7">
      <t>タンイ</t>
    </rPh>
    <phoneticPr fontId="12"/>
  </si>
  <si>
    <t>木材の密度
[単位:t/㎥]</t>
    <phoneticPr fontId="12"/>
  </si>
  <si>
    <t>合計</t>
    <rPh sb="0" eb="2">
      <t>ゴウケイ</t>
    </rPh>
    <phoneticPr fontId="12"/>
  </si>
  <si>
    <r>
      <t>t-CO</t>
    </r>
    <r>
      <rPr>
        <b/>
        <vertAlign val="subscript"/>
        <sz val="12"/>
        <color theme="1"/>
        <rFont val="ＭＳ Ｐゴシック"/>
        <family val="3"/>
        <charset val="128"/>
        <scheme val="minor"/>
      </rPr>
      <t>2</t>
    </r>
    <phoneticPr fontId="12"/>
  </si>
  <si>
    <t>㎥</t>
    <phoneticPr fontId="12"/>
  </si>
  <si>
    <r>
      <t>木材全体の
炭素貯蔵量
（CO</t>
    </r>
    <r>
      <rPr>
        <b/>
        <vertAlign val="subscript"/>
        <sz val="12"/>
        <color theme="1"/>
        <rFont val="ＭＳ Ｐゴシック"/>
        <family val="3"/>
        <charset val="128"/>
        <scheme val="minor"/>
      </rPr>
      <t>2</t>
    </r>
    <r>
      <rPr>
        <b/>
        <sz val="12"/>
        <color theme="1"/>
        <rFont val="ＭＳ Ｐゴシック"/>
        <family val="3"/>
        <charset val="128"/>
        <scheme val="minor"/>
      </rPr>
      <t>換算）</t>
    </r>
    <rPh sb="0" eb="2">
      <t>モクザイ</t>
    </rPh>
    <rPh sb="2" eb="4">
      <t>ゼンタイ</t>
    </rPh>
    <rPh sb="6" eb="8">
      <t>タンソ</t>
    </rPh>
    <rPh sb="8" eb="10">
      <t>チョゾウ</t>
    </rPh>
    <rPh sb="10" eb="11">
      <t>リョウ</t>
    </rPh>
    <rPh sb="16" eb="18">
      <t>カンサン</t>
    </rPh>
    <phoneticPr fontId="12"/>
  </si>
  <si>
    <t>木材全体
利用量</t>
    <rPh sb="0" eb="2">
      <t>モクザイ</t>
    </rPh>
    <rPh sb="2" eb="4">
      <t>ゼンタイ</t>
    </rPh>
    <rPh sb="5" eb="7">
      <t>リヨウ</t>
    </rPh>
    <rPh sb="7" eb="8">
      <t>リョウ</t>
    </rPh>
    <phoneticPr fontId="12"/>
  </si>
  <si>
    <r>
      <t>国産材の
炭素貯蔵量
（CO</t>
    </r>
    <r>
      <rPr>
        <b/>
        <vertAlign val="subscript"/>
        <sz val="12"/>
        <color theme="1"/>
        <rFont val="ＭＳ Ｐゴシック"/>
        <family val="3"/>
        <charset val="128"/>
        <scheme val="minor"/>
      </rPr>
      <t>2</t>
    </r>
    <r>
      <rPr>
        <b/>
        <sz val="12"/>
        <color theme="1"/>
        <rFont val="ＭＳ Ｐゴシック"/>
        <family val="3"/>
        <charset val="128"/>
        <scheme val="minor"/>
      </rPr>
      <t>換算）</t>
    </r>
    <rPh sb="0" eb="3">
      <t>コクサンザイ</t>
    </rPh>
    <rPh sb="5" eb="7">
      <t>タンソ</t>
    </rPh>
    <rPh sb="7" eb="9">
      <t>チョゾウ</t>
    </rPh>
    <rPh sb="9" eb="10">
      <t>リョウ</t>
    </rPh>
    <rPh sb="15" eb="17">
      <t>カンサン</t>
    </rPh>
    <phoneticPr fontId="12"/>
  </si>
  <si>
    <t>国産材
利用量</t>
    <rPh sb="0" eb="2">
      <t>コクサン</t>
    </rPh>
    <rPh sb="2" eb="3">
      <t>ザイ</t>
    </rPh>
    <rPh sb="4" eb="6">
      <t>リヨウ</t>
    </rPh>
    <rPh sb="6" eb="7">
      <t>リョウ</t>
    </rPh>
    <phoneticPr fontId="12"/>
  </si>
  <si>
    <t>延べ床面積</t>
    <rPh sb="0" eb="1">
      <t>ノ</t>
    </rPh>
    <rPh sb="2" eb="3">
      <t>ユカ</t>
    </rPh>
    <rPh sb="3" eb="5">
      <t>メンセキ</t>
    </rPh>
    <phoneticPr fontId="12"/>
  </si>
  <si>
    <r>
      <t>建物名（住所）に利用した木材に係る炭素貯蔵量（ＣＯ</t>
    </r>
    <r>
      <rPr>
        <sz val="10"/>
        <color theme="1"/>
        <rFont val="ＭＳ Ｐゴシック"/>
        <family val="3"/>
        <charset val="128"/>
        <scheme val="minor"/>
      </rPr>
      <t>2</t>
    </r>
    <r>
      <rPr>
        <sz val="14"/>
        <color theme="1"/>
        <rFont val="ＭＳ Ｐゴシック"/>
        <family val="2"/>
        <scheme val="minor"/>
      </rPr>
      <t>換算）</t>
    </r>
    <rPh sb="0" eb="2">
      <t>タテモノ</t>
    </rPh>
    <rPh sb="2" eb="3">
      <t>メイ</t>
    </rPh>
    <rPh sb="4" eb="6">
      <t>ジュウショ</t>
    </rPh>
    <rPh sb="8" eb="10">
      <t>リヨウ</t>
    </rPh>
    <rPh sb="12" eb="14">
      <t>モクザイ</t>
    </rPh>
    <rPh sb="15" eb="16">
      <t>カカ</t>
    </rPh>
    <rPh sb="17" eb="19">
      <t>タンソ</t>
    </rPh>
    <rPh sb="19" eb="21">
      <t>チョゾウ</t>
    </rPh>
    <rPh sb="21" eb="22">
      <t>リョウ</t>
    </rPh>
    <rPh sb="26" eb="28">
      <t>カンサン</t>
    </rPh>
    <phoneticPr fontId="12"/>
  </si>
  <si>
    <t>製材区分（製材・集成材・ＣＬＴ等）</t>
    <rPh sb="0" eb="2">
      <t>セイザイ</t>
    </rPh>
    <rPh sb="2" eb="4">
      <t>クブン</t>
    </rPh>
    <rPh sb="5" eb="7">
      <t>セイザイ</t>
    </rPh>
    <rPh sb="8" eb="11">
      <t>シュウセイザイ</t>
    </rPh>
    <rPh sb="15" eb="16">
      <t>トウ</t>
    </rPh>
    <phoneticPr fontId="12"/>
  </si>
  <si>
    <t>スギ</t>
    <phoneticPr fontId="12"/>
  </si>
  <si>
    <t>ベイマツ</t>
  </si>
  <si>
    <t>合板区分（合板・ＬＶＬ等）</t>
    <rPh sb="0" eb="2">
      <t>ゴウハン</t>
    </rPh>
    <rPh sb="2" eb="4">
      <t>クブン</t>
    </rPh>
    <rPh sb="5" eb="7">
      <t>ゴウバン</t>
    </rPh>
    <rPh sb="11" eb="12">
      <t>ナド</t>
    </rPh>
    <phoneticPr fontId="12"/>
  </si>
  <si>
    <t>樹種不明</t>
    <rPh sb="0" eb="2">
      <t>ジュシュ</t>
    </rPh>
    <rPh sb="2" eb="4">
      <t>フメイ</t>
    </rPh>
    <phoneticPr fontId="12"/>
  </si>
  <si>
    <t>木質ボード（パーティクルボード）</t>
    <rPh sb="0" eb="2">
      <t>モクシツ</t>
    </rPh>
    <phoneticPr fontId="12"/>
  </si>
  <si>
    <t>国産材</t>
    <rPh sb="0" eb="2">
      <t>コクサン</t>
    </rPh>
    <rPh sb="2" eb="3">
      <t>ザイ</t>
    </rPh>
    <phoneticPr fontId="12"/>
  </si>
  <si>
    <t>国産材以外</t>
    <rPh sb="0" eb="2">
      <t>コクサン</t>
    </rPh>
    <rPh sb="2" eb="3">
      <t>ザイ</t>
    </rPh>
    <rPh sb="3" eb="5">
      <t>イガイ</t>
    </rPh>
    <phoneticPr fontId="12"/>
  </si>
  <si>
    <t>部材、製品名等の区分</t>
    <rPh sb="0" eb="2">
      <t>ブザイ</t>
    </rPh>
    <rPh sb="3" eb="6">
      <t>セイヒンメイ</t>
    </rPh>
    <rPh sb="6" eb="7">
      <t>トウ</t>
    </rPh>
    <rPh sb="8" eb="10">
      <t>クブン</t>
    </rPh>
    <phoneticPr fontId="12"/>
  </si>
  <si>
    <t>木材の密度[t/㎥]</t>
    <rPh sb="0" eb="2">
      <t>モクザイ</t>
    </rPh>
    <rPh sb="3" eb="5">
      <t>ミツド</t>
    </rPh>
    <phoneticPr fontId="12"/>
  </si>
  <si>
    <t>炭素含有率</t>
    <rPh sb="0" eb="2">
      <t>タンソ</t>
    </rPh>
    <rPh sb="2" eb="4">
      <t>ガンユウ</t>
    </rPh>
    <rPh sb="4" eb="5">
      <t>リツ</t>
    </rPh>
    <phoneticPr fontId="12"/>
  </si>
  <si>
    <t>気乾密度[t/㎥]</t>
    <rPh sb="0" eb="1">
      <t>キ</t>
    </rPh>
    <rPh sb="1" eb="2">
      <t>イヌイ</t>
    </rPh>
    <rPh sb="2" eb="4">
      <t>ミツド</t>
    </rPh>
    <phoneticPr fontId="12"/>
  </si>
  <si>
    <t>木材の密度[t/㎥]
G列×0.87</t>
    <rPh sb="0" eb="2">
      <t>モクザイ</t>
    </rPh>
    <rPh sb="3" eb="5">
      <t>ミツド</t>
    </rPh>
    <rPh sb="12" eb="13">
      <t>レツ</t>
    </rPh>
    <phoneticPr fontId="12"/>
  </si>
  <si>
    <t>引用元</t>
    <rPh sb="0" eb="2">
      <t>インヨウ</t>
    </rPh>
    <rPh sb="2" eb="3">
      <t>モト</t>
    </rPh>
    <phoneticPr fontId="12"/>
  </si>
  <si>
    <t>①</t>
    <phoneticPr fontId="12"/>
  </si>
  <si>
    <t>木質ボード（硬質繊維板）</t>
    <rPh sb="0" eb="2">
      <t>モクシツ</t>
    </rPh>
    <rPh sb="6" eb="8">
      <t>コウシツ</t>
    </rPh>
    <rPh sb="8" eb="10">
      <t>センイ</t>
    </rPh>
    <rPh sb="10" eb="11">
      <t>イタ</t>
    </rPh>
    <phoneticPr fontId="12"/>
  </si>
  <si>
    <t>ヒノキ</t>
    <phoneticPr fontId="12"/>
  </si>
  <si>
    <t>ベイツガ</t>
  </si>
  <si>
    <t>木質ボード（中質繊維板）</t>
    <rPh sb="0" eb="2">
      <t>モクシツ</t>
    </rPh>
    <rPh sb="6" eb="8">
      <t>チュウシツ</t>
    </rPh>
    <rPh sb="8" eb="10">
      <t>センイ</t>
    </rPh>
    <rPh sb="10" eb="11">
      <t>イタ</t>
    </rPh>
    <phoneticPr fontId="12"/>
  </si>
  <si>
    <t>アカマツ</t>
    <phoneticPr fontId="12"/>
  </si>
  <si>
    <t>ベイヒ</t>
  </si>
  <si>
    <t>木質ボード（軟質繊維板）</t>
    <rPh sb="0" eb="2">
      <t>モクシツ</t>
    </rPh>
    <rPh sb="6" eb="8">
      <t>ナンシツ</t>
    </rPh>
    <rPh sb="8" eb="10">
      <t>センイ</t>
    </rPh>
    <rPh sb="10" eb="11">
      <t>イタ</t>
    </rPh>
    <phoneticPr fontId="12"/>
  </si>
  <si>
    <t>カラマツ</t>
    <phoneticPr fontId="12"/>
  </si>
  <si>
    <t>ベイヒバ</t>
  </si>
  <si>
    <t>トドマツ</t>
    <phoneticPr fontId="12"/>
  </si>
  <si>
    <t>ベイスギ</t>
  </si>
  <si>
    <t>エゾマツ</t>
    <phoneticPr fontId="12"/>
  </si>
  <si>
    <t>ラジアタマツ</t>
  </si>
  <si>
    <t>サワラ</t>
  </si>
  <si>
    <t>マツ類（ハードパイン）（二葉松）</t>
    <rPh sb="13" eb="14">
      <t>ハ</t>
    </rPh>
    <phoneticPr fontId="23"/>
  </si>
  <si>
    <t>○国産材以外プルダウンリスト</t>
    <rPh sb="1" eb="4">
      <t>コクサンザイ</t>
    </rPh>
    <rPh sb="4" eb="6">
      <t>イガイ</t>
    </rPh>
    <phoneticPr fontId="12"/>
  </si>
  <si>
    <t>ネズコ</t>
  </si>
  <si>
    <t>マツ類（ハードパイン）（三葉松）</t>
  </si>
  <si>
    <t>アスナロ</t>
  </si>
  <si>
    <t>マツ類（ソフトパイン）（Sugar pine）</t>
  </si>
  <si>
    <t>イチョウ</t>
  </si>
  <si>
    <t>マツ類（ソフトパイン）（Western white pine）</t>
  </si>
  <si>
    <t>モミ</t>
  </si>
  <si>
    <t>センペルセコイア</t>
    <phoneticPr fontId="12"/>
  </si>
  <si>
    <t>ヒメコマツ</t>
  </si>
  <si>
    <t>サトウカエデ</t>
  </si>
  <si>
    <t>クロマツ</t>
  </si>
  <si>
    <t>ヒッコリー</t>
  </si>
  <si>
    <t>トガサワラ</t>
  </si>
  <si>
    <t>ブラックウォールナット</t>
  </si>
  <si>
    <t>ツガ</t>
  </si>
  <si>
    <t>ホワイトアッシュ</t>
  </si>
  <si>
    <t>オウシュウアカマツ</t>
  </si>
  <si>
    <t>イヌマキ</t>
  </si>
  <si>
    <t>ベニマツ</t>
  </si>
  <si>
    <t>ドイツトウヒ（オウシュウトウヒ）</t>
  </si>
  <si>
    <t>コウヤマキ</t>
  </si>
  <si>
    <t>アガチス</t>
  </si>
  <si>
    <t>イチイ</t>
  </si>
  <si>
    <t>クリンキパイン</t>
  </si>
  <si>
    <t>カヤ</t>
  </si>
  <si>
    <t>カシヤマツ</t>
  </si>
  <si>
    <t>イタヤカエデ</t>
  </si>
  <si>
    <t>テレンタン</t>
  </si>
  <si>
    <t>セン</t>
  </si>
  <si>
    <t>レンガス</t>
  </si>
  <si>
    <t>マカンバ</t>
  </si>
  <si>
    <t>プライ</t>
  </si>
  <si>
    <t>シラカンバ</t>
  </si>
  <si>
    <t>バルサ</t>
  </si>
  <si>
    <t>オノオレカンバ</t>
  </si>
  <si>
    <t>カナリウム</t>
  </si>
  <si>
    <t>アサダ</t>
  </si>
  <si>
    <t>ビヌアン</t>
  </si>
  <si>
    <t>キリ</t>
  </si>
  <si>
    <t>ディレニア</t>
  </si>
  <si>
    <t>ツゲ</t>
  </si>
  <si>
    <t>メルサワ</t>
  </si>
  <si>
    <t>カツラ</t>
  </si>
  <si>
    <t>メラワン</t>
  </si>
  <si>
    <t>ミズキ</t>
  </si>
  <si>
    <t>ギアム</t>
  </si>
  <si>
    <t>カキ</t>
  </si>
  <si>
    <t>ニューギニアバスウッド</t>
  </si>
  <si>
    <t>クリ</t>
  </si>
  <si>
    <t>ゴムノキ</t>
  </si>
  <si>
    <t>コジイ</t>
  </si>
  <si>
    <t>マラス</t>
  </si>
  <si>
    <t>スダジイ</t>
  </si>
  <si>
    <t>ラミン</t>
  </si>
  <si>
    <t>ブナ</t>
  </si>
  <si>
    <t>ゲロンガン</t>
  </si>
  <si>
    <t>イヌブナ</t>
  </si>
  <si>
    <t>ビリアン</t>
  </si>
  <si>
    <t>アカガシ</t>
  </si>
  <si>
    <t>ファルカータ</t>
  </si>
  <si>
    <t>イチイガシ</t>
  </si>
  <si>
    <t>ローズウッド</t>
  </si>
  <si>
    <t>アラカシ</t>
  </si>
  <si>
    <t>クイラ</t>
  </si>
  <si>
    <t>シラカシ</t>
  </si>
  <si>
    <t>ケンパス</t>
  </si>
  <si>
    <t>クヌギ</t>
  </si>
  <si>
    <t>メンガリス</t>
  </si>
  <si>
    <t>ミズナラ</t>
  </si>
  <si>
    <t>カリン</t>
  </si>
  <si>
    <t>コナラ</t>
  </si>
  <si>
    <t>ジョンコン</t>
  </si>
  <si>
    <t>ウバメガシ</t>
  </si>
  <si>
    <t>カメレレ</t>
  </si>
  <si>
    <t>イスノキ</t>
  </si>
  <si>
    <t>カランパヤン</t>
  </si>
  <si>
    <t>トチノキ</t>
  </si>
  <si>
    <t>タウン</t>
  </si>
  <si>
    <t>オニグルミ</t>
  </si>
  <si>
    <t>ニャトー</t>
  </si>
  <si>
    <t>サワグルミ</t>
  </si>
  <si>
    <t>アンベロイ</t>
  </si>
  <si>
    <t>クスノキ</t>
  </si>
  <si>
    <t>メンクラン</t>
  </si>
  <si>
    <t>タブノキ</t>
  </si>
  <si>
    <t>メリナ</t>
  </si>
  <si>
    <t>イヌエンジュ</t>
  </si>
  <si>
    <t>チーク</t>
  </si>
  <si>
    <t>ホオノキ</t>
  </si>
  <si>
    <t>オクメ</t>
  </si>
  <si>
    <t>ヤマグワ</t>
  </si>
  <si>
    <t>イディグボ</t>
  </si>
  <si>
    <t>ヤチダモ</t>
  </si>
  <si>
    <t>アファラ</t>
  </si>
  <si>
    <t>シオジ</t>
  </si>
  <si>
    <t>アフロルモシア</t>
  </si>
  <si>
    <t>トネリコ</t>
  </si>
  <si>
    <t>アフリカンブラックウッド</t>
  </si>
  <si>
    <t>アオダモ</t>
  </si>
  <si>
    <t>オバンコール</t>
  </si>
  <si>
    <t>ヤマトアオダモ</t>
  </si>
  <si>
    <t>ブビンガ</t>
  </si>
  <si>
    <t>ヤマザクラ</t>
  </si>
  <si>
    <t>ウェンジ</t>
  </si>
  <si>
    <t>キハダ</t>
  </si>
  <si>
    <t>アフリカンパドゥク</t>
  </si>
  <si>
    <t>ドロノキ</t>
  </si>
  <si>
    <t>サペリ</t>
  </si>
  <si>
    <t>シナノキ</t>
  </si>
  <si>
    <t>アフリカンマホガニー</t>
  </si>
  <si>
    <t>ハルニレ</t>
  </si>
  <si>
    <t>アボディラ</t>
  </si>
  <si>
    <t>ケヤキ</t>
  </si>
  <si>
    <t>イロコ</t>
  </si>
  <si>
    <t>マコレ</t>
  </si>
  <si>
    <t>マンソニア</t>
  </si>
  <si>
    <t>オベチエ</t>
  </si>
  <si>
    <t>グリーンハート</t>
  </si>
  <si>
    <t>ブラジリアンローズウッド</t>
  </si>
  <si>
    <t>ココボロ</t>
  </si>
  <si>
    <t>キングウッド</t>
  </si>
  <si>
    <t>ホンデュラスローズウッド</t>
  </si>
  <si>
    <t>セドロ</t>
  </si>
  <si>
    <t>リグナムパイタ</t>
  </si>
  <si>
    <t>タイワンヒノキ</t>
  </si>
  <si>
    <t>ベニヒ</t>
  </si>
  <si>
    <t>カリビアマツ</t>
  </si>
  <si>
    <t>オウシュウアカマツ</t>
    <phoneticPr fontId="12"/>
  </si>
  <si>
    <t>②</t>
    <phoneticPr fontId="12"/>
  </si>
  <si>
    <t>エンゲルマンスプルース</t>
    <phoneticPr fontId="12"/>
  </si>
  <si>
    <t>シトカスプルース</t>
    <phoneticPr fontId="12"/>
  </si>
  <si>
    <t>ロッジボールパイン</t>
    <phoneticPr fontId="12"/>
  </si>
  <si>
    <t>ドイツトウヒ（オウシュウトウヒ）</t>
    <phoneticPr fontId="12"/>
  </si>
  <si>
    <t>③</t>
    <phoneticPr fontId="12"/>
  </si>
  <si>
    <t xml:space="preserve">                                                                                                                                                                                                                                                                                                                                                                                                                                                                                                                                                                                                                                                                                                                                                                                                                                                                                                                                                                                                                                                                               </t>
    <phoneticPr fontId="12"/>
  </si>
  <si>
    <t>ブラックチェリー</t>
    <phoneticPr fontId="12"/>
  </si>
  <si>
    <t>④</t>
    <phoneticPr fontId="12"/>
  </si>
  <si>
    <t>日付</t>
    <rPh sb="0" eb="2">
      <t>ヒヅケ</t>
    </rPh>
    <phoneticPr fontId="12"/>
  </si>
  <si>
    <t>バージョン</t>
    <phoneticPr fontId="12"/>
  </si>
  <si>
    <t>修正内容</t>
    <rPh sb="0" eb="2">
      <t>シュウセイ</t>
    </rPh>
    <rPh sb="2" eb="4">
      <t>ナイヨウ</t>
    </rPh>
    <phoneticPr fontId="12"/>
  </si>
  <si>
    <t>の使用量[㎥]</t>
    <phoneticPr fontId="1"/>
  </si>
  <si>
    <t>地域産材</t>
    <rPh sb="0" eb="2">
      <t>チイキ</t>
    </rPh>
    <rPh sb="2" eb="3">
      <t>サン</t>
    </rPh>
    <rPh sb="3" eb="4">
      <t>ザイ</t>
    </rPh>
    <phoneticPr fontId="1"/>
  </si>
  <si>
    <t>地域産材の使用量の合計[㎥]</t>
    <rPh sb="0" eb="2">
      <t>チイキ</t>
    </rPh>
    <rPh sb="2" eb="3">
      <t>サン</t>
    </rPh>
    <rPh sb="3" eb="4">
      <t>ザイ</t>
    </rPh>
    <rPh sb="5" eb="7">
      <t>シヨウ</t>
    </rPh>
    <rPh sb="7" eb="8">
      <t>リョウ</t>
    </rPh>
    <rPh sb="9" eb="11">
      <t>ゴウケイ</t>
    </rPh>
    <phoneticPr fontId="1"/>
  </si>
  <si>
    <t>キャッチフレーズ</t>
    <phoneticPr fontId="1"/>
  </si>
  <si>
    <t>国産木材使用量[㎥]</t>
    <rPh sb="0" eb="2">
      <t>コクサン</t>
    </rPh>
    <rPh sb="2" eb="4">
      <t>モクザイ</t>
    </rPh>
    <rPh sb="3" eb="4">
      <t>ザイ</t>
    </rPh>
    <rPh sb="4" eb="6">
      <t>シヨウ</t>
    </rPh>
    <rPh sb="6" eb="7">
      <t>リョウ</t>
    </rPh>
    <phoneticPr fontId="1"/>
  </si>
  <si>
    <t>国産木材使用量[㎥]</t>
    <phoneticPr fontId="1"/>
  </si>
  <si>
    <t>木材全体使用量[㎥]</t>
    <rPh sb="0" eb="2">
      <t>モクザイ</t>
    </rPh>
    <rPh sb="2" eb="4">
      <t>ゼンタイ</t>
    </rPh>
    <rPh sb="4" eb="7">
      <t>シヨウリョウ</t>
    </rPh>
    <phoneticPr fontId="1"/>
  </si>
  <si>
    <t>国産材の炭素貯蔵量（CO2換算）
[t-CO2]</t>
    <phoneticPr fontId="1"/>
  </si>
  <si>
    <t>木材全体の炭素貯蔵量（CO2換算）
[t-CO2]</t>
    <rPh sb="0" eb="2">
      <t>モクザイ</t>
    </rPh>
    <rPh sb="2" eb="4">
      <t>ゼンタイ</t>
    </rPh>
    <phoneticPr fontId="1"/>
  </si>
  <si>
    <t>○○杉と△△桧を用いた国産木材の家</t>
    <rPh sb="2" eb="3">
      <t>スギ</t>
    </rPh>
    <rPh sb="6" eb="7">
      <t>ヒノキ</t>
    </rPh>
    <rPh sb="8" eb="9">
      <t>モチ</t>
    </rPh>
    <rPh sb="11" eb="13">
      <t>コクサン</t>
    </rPh>
    <rPh sb="13" eb="15">
      <t>モクザイ</t>
    </rPh>
    <rPh sb="16" eb="17">
      <t>イエ</t>
    </rPh>
    <phoneticPr fontId="1"/>
  </si>
  <si>
    <t>国産木材と外国産木材からなる複合材料の内訳</t>
    <rPh sb="2" eb="3">
      <t>モク</t>
    </rPh>
    <rPh sb="5" eb="6">
      <t>ガイ</t>
    </rPh>
    <rPh sb="8" eb="9">
      <t>モク</t>
    </rPh>
    <rPh sb="14" eb="16">
      <t>フクゴウ</t>
    </rPh>
    <rPh sb="16" eb="18">
      <t>ザイリョウ</t>
    </rPh>
    <rPh sb="19" eb="21">
      <t>ウチワケ</t>
    </rPh>
    <phoneticPr fontId="1"/>
  </si>
  <si>
    <t>「国産木材」か「国産木材・外国産木材の混合製品」の別</t>
    <rPh sb="19" eb="21">
      <t>コンゴウ</t>
    </rPh>
    <rPh sb="21" eb="23">
      <t>セイヒン</t>
    </rPh>
    <phoneticPr fontId="1"/>
  </si>
  <si>
    <t>国産木材と外国産木材からなる混合製品の内訳</t>
    <rPh sb="2" eb="3">
      <t>モク</t>
    </rPh>
    <rPh sb="5" eb="6">
      <t>ガイ</t>
    </rPh>
    <rPh sb="8" eb="9">
      <t>モク</t>
    </rPh>
    <rPh sb="14" eb="16">
      <t>コンゴウ</t>
    </rPh>
    <rPh sb="16" eb="18">
      <t>セイヒン</t>
    </rPh>
    <rPh sb="19" eb="21">
      <t>ウチワケ</t>
    </rPh>
    <phoneticPr fontId="1"/>
  </si>
  <si>
    <t>国産木材と外国産木材から構成される混合製品（集成材、合板、LVL）</t>
    <rPh sb="0" eb="2">
      <t>コクサン</t>
    </rPh>
    <rPh sb="2" eb="4">
      <t>モクザイ</t>
    </rPh>
    <rPh sb="5" eb="6">
      <t>ガイ</t>
    </rPh>
    <rPh sb="6" eb="8">
      <t>コクサン</t>
    </rPh>
    <rPh sb="8" eb="10">
      <t>モクザイ</t>
    </rPh>
    <rPh sb="12" eb="14">
      <t>コウセイ</t>
    </rPh>
    <rPh sb="17" eb="19">
      <t>コンゴウ</t>
    </rPh>
    <rPh sb="19" eb="21">
      <t>セイヒン</t>
    </rPh>
    <rPh sb="22" eb="25">
      <t>シュウセイザイ</t>
    </rPh>
    <rPh sb="26" eb="28">
      <t>ゴウハン</t>
    </rPh>
    <phoneticPr fontId="1"/>
  </si>
  <si>
    <t>混合製品（樹種の割合がわかるもの）</t>
  </si>
  <si>
    <t>混合製品（樹種の割合がわからないもの）</t>
  </si>
  <si>
    <t>合板区分（合板・ＬＶＬ等）</t>
  </si>
  <si>
    <t>外国産木材使用量
[単位:㎥]</t>
    <rPh sb="0" eb="1">
      <t>ガイ</t>
    </rPh>
    <rPh sb="1" eb="3">
      <t>コクサン</t>
    </rPh>
    <rPh sb="3" eb="5">
      <t>モクザイ</t>
    </rPh>
    <rPh sb="5" eb="7">
      <t>シヨウ</t>
    </rPh>
    <rPh sb="7" eb="8">
      <t>リョウ</t>
    </rPh>
    <phoneticPr fontId="1"/>
  </si>
  <si>
    <t>スギ
使用量
[単位:㎥]</t>
    <rPh sb="3" eb="6">
      <t>シヨウリョウ</t>
    </rPh>
    <phoneticPr fontId="1"/>
  </si>
  <si>
    <t>ヒノキ
使用量
[単位:㎥]</t>
    <rPh sb="4" eb="7">
      <t>シヨウリョウ</t>
    </rPh>
    <phoneticPr fontId="1"/>
  </si>
  <si>
    <t>製材、１０５ｍｍ正角材、土台</t>
    <rPh sb="0" eb="2">
      <t>セイザイ</t>
    </rPh>
    <rPh sb="8" eb="9">
      <t>セイ</t>
    </rPh>
    <rPh sb="9" eb="10">
      <t>カク</t>
    </rPh>
    <rPh sb="10" eb="11">
      <t>ザイ</t>
    </rPh>
    <rPh sb="12" eb="14">
      <t>ドダイ</t>
    </rPh>
    <phoneticPr fontId="1"/>
  </si>
  <si>
    <t>製材、羽柄材（間柱、母屋、垂木等）</t>
    <rPh sb="0" eb="2">
      <t>セイザイ</t>
    </rPh>
    <rPh sb="3" eb="5">
      <t>ハガラ</t>
    </rPh>
    <rPh sb="5" eb="6">
      <t>ザイ</t>
    </rPh>
    <rPh sb="7" eb="9">
      <t>マバシラ</t>
    </rPh>
    <rPh sb="10" eb="12">
      <t>モヤ</t>
    </rPh>
    <rPh sb="13" eb="15">
      <t>タルキ</t>
    </rPh>
    <rPh sb="15" eb="16">
      <t>トウ</t>
    </rPh>
    <phoneticPr fontId="1"/>
  </si>
  <si>
    <t>製材、造作材</t>
    <rPh sb="0" eb="2">
      <t>セイザイ</t>
    </rPh>
    <rPh sb="3" eb="5">
      <t>ゾウサク</t>
    </rPh>
    <rPh sb="5" eb="6">
      <t>ザイ</t>
    </rPh>
    <phoneticPr fontId="1"/>
  </si>
  <si>
    <t>　　混合製品の内訳</t>
    <rPh sb="2" eb="4">
      <t>コンゴウ</t>
    </rPh>
    <rPh sb="4" eb="6">
      <t>セイヒン</t>
    </rPh>
    <rPh sb="7" eb="9">
      <t>ウチワケ</t>
    </rPh>
    <phoneticPr fontId="1"/>
  </si>
  <si>
    <t>小計</t>
    <rPh sb="0" eb="2">
      <t>ショウケイ</t>
    </rPh>
    <phoneticPr fontId="1"/>
  </si>
  <si>
    <t>外国産木材
(任意入力）</t>
    <rPh sb="0" eb="2">
      <t>ガイコク</t>
    </rPh>
    <rPh sb="2" eb="3">
      <t>サン</t>
    </rPh>
    <rPh sb="3" eb="5">
      <t>モクザイ</t>
    </rPh>
    <rPh sb="7" eb="9">
      <t>ニンイ</t>
    </rPh>
    <rPh sb="9" eb="11">
      <t>ニュウリョク</t>
    </rPh>
    <phoneticPr fontId="1"/>
  </si>
  <si>
    <t>部材、製品名等
（任意入力）</t>
    <rPh sb="0" eb="2">
      <t>ブザイ</t>
    </rPh>
    <rPh sb="3" eb="5">
      <t>セイヒン</t>
    </rPh>
    <rPh sb="5" eb="6">
      <t>メイ</t>
    </rPh>
    <rPh sb="6" eb="7">
      <t>トウ</t>
    </rPh>
    <rPh sb="9" eb="11">
      <t>ニンイ</t>
    </rPh>
    <rPh sb="11" eb="13">
      <t>ニュウリョク</t>
    </rPh>
    <phoneticPr fontId="1"/>
  </si>
  <si>
    <t>　外国産木材の内訳</t>
    <rPh sb="1" eb="4">
      <t>ガイコクサン</t>
    </rPh>
    <rPh sb="4" eb="6">
      <t>モクザイ</t>
    </rPh>
    <rPh sb="7" eb="9">
      <t>ウチワケ</t>
    </rPh>
    <phoneticPr fontId="1"/>
  </si>
  <si>
    <t>◆セルの色について、青は必須入力（記述又はプルダウン）、オレンジは任意入力、白は自動計算、灰色は入力不可</t>
    <rPh sb="10" eb="11">
      <t>アオ</t>
    </rPh>
    <rPh sb="19" eb="20">
      <t>マタ</t>
    </rPh>
    <phoneticPr fontId="12"/>
  </si>
  <si>
    <t>集成材（外国産木材ラミナ）構造材</t>
    <rPh sb="0" eb="3">
      <t>シュウセイザイ</t>
    </rPh>
    <rPh sb="4" eb="6">
      <t>ガイコク</t>
    </rPh>
    <rPh sb="6" eb="7">
      <t>サン</t>
    </rPh>
    <rPh sb="7" eb="9">
      <t>モクザイ</t>
    </rPh>
    <rPh sb="13" eb="16">
      <t>コウゾウザイ</t>
    </rPh>
    <phoneticPr fontId="1"/>
  </si>
  <si>
    <t>◆セルの色について、オレンジは任意入力、　白は自動計算</t>
    <phoneticPr fontId="1"/>
  </si>
  <si>
    <t>〇〇〇〇</t>
    <phoneticPr fontId="1"/>
  </si>
  <si>
    <t>令和6年4/18</t>
    <rPh sb="0" eb="2">
      <t>レイワ</t>
    </rPh>
    <rPh sb="3" eb="4">
      <t>ネン</t>
    </rPh>
    <phoneticPr fontId="1"/>
  </si>
  <si>
    <t xml:space="preserve">・「1.入力シート」の14行G列、14行O列、14行V列、14行W列にコメント欄を挿入し、F列で「国産木材」か「混合製品」であるか入力しないとプルダウンメニューが表示されない旨記載し、入力しやすくしました。
・「1.入力シート」のAE列に外国産木材も加えた総合計の値を自動計算する数式を入力しました。
</t>
    <rPh sb="4" eb="6">
      <t>ニュウリョク</t>
    </rPh>
    <rPh sb="13" eb="14">
      <t>ギョウ</t>
    </rPh>
    <rPh sb="15" eb="16">
      <t>レツ</t>
    </rPh>
    <rPh sb="19" eb="20">
      <t>ギョウ</t>
    </rPh>
    <rPh sb="21" eb="22">
      <t>レツ</t>
    </rPh>
    <rPh sb="25" eb="26">
      <t>ギョウ</t>
    </rPh>
    <rPh sb="27" eb="28">
      <t>レツ</t>
    </rPh>
    <rPh sb="31" eb="32">
      <t>ギョウ</t>
    </rPh>
    <rPh sb="33" eb="34">
      <t>レツ</t>
    </rPh>
    <rPh sb="39" eb="40">
      <t>ラン</t>
    </rPh>
    <rPh sb="41" eb="43">
      <t>ソウニュウ</t>
    </rPh>
    <rPh sb="46" eb="47">
      <t>レツ</t>
    </rPh>
    <rPh sb="49" eb="51">
      <t>コクサン</t>
    </rPh>
    <rPh sb="51" eb="53">
      <t>モクザイ</t>
    </rPh>
    <rPh sb="56" eb="58">
      <t>コンゴウ</t>
    </rPh>
    <rPh sb="58" eb="60">
      <t>セイヒン</t>
    </rPh>
    <rPh sb="65" eb="67">
      <t>ニュウリョク</t>
    </rPh>
    <rPh sb="81" eb="83">
      <t>ヒョウジ</t>
    </rPh>
    <rPh sb="87" eb="88">
      <t>ムネ</t>
    </rPh>
    <rPh sb="88" eb="90">
      <t>キサイ</t>
    </rPh>
    <rPh sb="92" eb="94">
      <t>ニュウリョク</t>
    </rPh>
    <rPh sb="108" eb="110">
      <t>ニュウリョク</t>
    </rPh>
    <rPh sb="117" eb="118">
      <t>レツ</t>
    </rPh>
    <rPh sb="119" eb="122">
      <t>ガイコクサン</t>
    </rPh>
    <rPh sb="122" eb="124">
      <t>モクザイ</t>
    </rPh>
    <rPh sb="125" eb="126">
      <t>クワ</t>
    </rPh>
    <rPh sb="128" eb="129">
      <t>ソウ</t>
    </rPh>
    <rPh sb="129" eb="131">
      <t>ゴウケイ</t>
    </rPh>
    <rPh sb="132" eb="133">
      <t>アタイ</t>
    </rPh>
    <rPh sb="134" eb="136">
      <t>ジドウ</t>
    </rPh>
    <rPh sb="136" eb="138">
      <t>ケイサン</t>
    </rPh>
    <rPh sb="140" eb="142">
      <t>スウシキ</t>
    </rPh>
    <rPh sb="143" eb="145">
      <t>ニュウリョク</t>
    </rPh>
    <phoneticPr fontId="1"/>
  </si>
  <si>
    <t>令和6年11/29</t>
    <rPh sb="0" eb="2">
      <t>レイワ</t>
    </rPh>
    <rPh sb="3" eb="4">
      <t>ネン</t>
    </rPh>
    <phoneticPr fontId="1"/>
  </si>
  <si>
    <t>・「1入力シート」及び「2出力シート」の3行D列の算定年月日の入力欄及び出力欄について、入力及び出力の表示形式を「○○年○○月○○日」の文字として表示するよう修正しました。</t>
    <rPh sb="3" eb="5">
      <t>ニュウリョク</t>
    </rPh>
    <rPh sb="9" eb="10">
      <t>オヨ</t>
    </rPh>
    <rPh sb="13" eb="15">
      <t>シュツリョク</t>
    </rPh>
    <rPh sb="21" eb="22">
      <t>ギョウ</t>
    </rPh>
    <rPh sb="23" eb="24">
      <t>レツ</t>
    </rPh>
    <rPh sb="25" eb="27">
      <t>サンテイ</t>
    </rPh>
    <rPh sb="27" eb="30">
      <t>ネンガッピ</t>
    </rPh>
    <rPh sb="31" eb="33">
      <t>ニュウリョク</t>
    </rPh>
    <rPh sb="33" eb="34">
      <t>ラン</t>
    </rPh>
    <rPh sb="34" eb="35">
      <t>オヨ</t>
    </rPh>
    <rPh sb="36" eb="38">
      <t>シュツリョク</t>
    </rPh>
    <rPh sb="38" eb="39">
      <t>ラン</t>
    </rPh>
    <rPh sb="44" eb="46">
      <t>ニュウリョク</t>
    </rPh>
    <rPh sb="46" eb="47">
      <t>オヨ</t>
    </rPh>
    <rPh sb="48" eb="50">
      <t>シュツリョク</t>
    </rPh>
    <rPh sb="51" eb="53">
      <t>ヒョウジ</t>
    </rPh>
    <rPh sb="53" eb="55">
      <t>ケイシキ</t>
    </rPh>
    <rPh sb="59" eb="60">
      <t>ネン</t>
    </rPh>
    <rPh sb="62" eb="63">
      <t>ツキ</t>
    </rPh>
    <rPh sb="65" eb="66">
      <t>ヒ</t>
    </rPh>
    <rPh sb="68" eb="70">
      <t>モジ</t>
    </rPh>
    <rPh sb="73" eb="75">
      <t>ヒョウジ</t>
    </rPh>
    <rPh sb="79" eb="81">
      <t>シュウセイ</t>
    </rPh>
    <phoneticPr fontId="1"/>
  </si>
  <si>
    <t>延べ面積[㎡]（外構部の水平投影面積を含む。）</t>
    <rPh sb="0" eb="1">
      <t>ノ</t>
    </rPh>
    <rPh sb="2" eb="4">
      <t>メンセキ</t>
    </rPh>
    <rPh sb="8" eb="10">
      <t>ガイコウ</t>
    </rPh>
    <rPh sb="10" eb="11">
      <t>ブ</t>
    </rPh>
    <rPh sb="12" eb="16">
      <t>スイヘイトウエイ</t>
    </rPh>
    <rPh sb="16" eb="18">
      <t>メンセキ</t>
    </rPh>
    <rPh sb="19" eb="20">
      <t>フク</t>
    </rPh>
    <phoneticPr fontId="1"/>
  </si>
  <si>
    <t>製材、外構（木塀）</t>
    <rPh sb="0" eb="2">
      <t>セイザイ</t>
    </rPh>
    <rPh sb="3" eb="5">
      <t>ガイコウ</t>
    </rPh>
    <rPh sb="6" eb="7">
      <t>キ</t>
    </rPh>
    <rPh sb="7" eb="8">
      <t>ヘイ</t>
    </rPh>
    <phoneticPr fontId="1"/>
  </si>
  <si>
    <t>・外構部（木の塀、門、ウッドデッキ等）の木材について、レベルの算定対象となるよう修正しました。</t>
    <rPh sb="1" eb="3">
      <t>ガイコウ</t>
    </rPh>
    <rPh sb="3" eb="4">
      <t>ブ</t>
    </rPh>
    <rPh sb="5" eb="6">
      <t>キ</t>
    </rPh>
    <rPh sb="7" eb="8">
      <t>ヘイ</t>
    </rPh>
    <rPh sb="9" eb="10">
      <t>モン</t>
    </rPh>
    <rPh sb="17" eb="18">
      <t>トウ</t>
    </rPh>
    <rPh sb="20" eb="22">
      <t>モクザイ</t>
    </rPh>
    <rPh sb="31" eb="35">
      <t>サンテイタイショウ</t>
    </rPh>
    <rPh sb="40" eb="42">
      <t>シュウセイ</t>
    </rPh>
    <phoneticPr fontId="1"/>
  </si>
  <si>
    <t>国産木材使用量等の算定シート 入力シート（ver.1.4）（戸建住宅用）</t>
    <rPh sb="0" eb="2">
      <t>コクサン</t>
    </rPh>
    <rPh sb="2" eb="4">
      <t>モクザイ</t>
    </rPh>
    <rPh sb="4" eb="6">
      <t>シヨウ</t>
    </rPh>
    <rPh sb="6" eb="7">
      <t>リョウ</t>
    </rPh>
    <rPh sb="7" eb="8">
      <t>トウ</t>
    </rPh>
    <rPh sb="9" eb="11">
      <t>サンテイ</t>
    </rPh>
    <rPh sb="15" eb="17">
      <t>ニュウリョク</t>
    </rPh>
    <rPh sb="30" eb="32">
      <t>コダ</t>
    </rPh>
    <rPh sb="32" eb="34">
      <t>ジュウタク</t>
    </rPh>
    <rPh sb="34" eb="35">
      <t>ヨウ</t>
    </rPh>
    <phoneticPr fontId="1"/>
  </si>
  <si>
    <t>国産木材使用量等の算定シート 出力シート（ver.1.4）（戸建住宅用）</t>
    <rPh sb="0" eb="2">
      <t>コクサン</t>
    </rPh>
    <rPh sb="2" eb="4">
      <t>モクザイ</t>
    </rPh>
    <rPh sb="4" eb="6">
      <t>シヨウ</t>
    </rPh>
    <rPh sb="6" eb="7">
      <t>リョウ</t>
    </rPh>
    <rPh sb="7" eb="8">
      <t>トウ</t>
    </rPh>
    <rPh sb="9" eb="11">
      <t>サンテイ</t>
    </rPh>
    <rPh sb="15" eb="17">
      <t>シュツリョク</t>
    </rPh>
    <rPh sb="30" eb="32">
      <t>コダ</t>
    </rPh>
    <rPh sb="32" eb="34">
      <t>ジュウタク</t>
    </rPh>
    <rPh sb="34" eb="35">
      <t>ヨウ</t>
    </rPh>
    <phoneticPr fontId="1"/>
  </si>
  <si>
    <t>2025年○月○日</t>
    <rPh sb="4" eb="5">
      <t>ネン</t>
    </rPh>
    <rPh sb="6" eb="7">
      <t>ツキ</t>
    </rPh>
    <rPh sb="8" eb="9">
      <t>ヒ</t>
    </rPh>
    <phoneticPr fontId="1"/>
  </si>
  <si>
    <t>令和6年12/27</t>
    <rPh sb="0" eb="2">
      <t>レイワ</t>
    </rPh>
    <rPh sb="3" eb="4">
      <t>ネン</t>
    </rPh>
    <phoneticPr fontId="1"/>
  </si>
  <si>
    <t>・「１入力シート」及び「10_炭素貯蔵量算定入力シート」の入力欄を増やしました。</t>
    <rPh sb="3" eb="5">
      <t>ニュウリョク</t>
    </rPh>
    <rPh sb="9" eb="10">
      <t>オヨ</t>
    </rPh>
    <rPh sb="15" eb="17">
      <t>タンソ</t>
    </rPh>
    <rPh sb="17" eb="19">
      <t>チョゾウ</t>
    </rPh>
    <rPh sb="19" eb="20">
      <t>リョウ</t>
    </rPh>
    <rPh sb="20" eb="22">
      <t>サンテイ</t>
    </rPh>
    <rPh sb="22" eb="24">
      <t>ニュウリョク</t>
    </rPh>
    <rPh sb="29" eb="31">
      <t>ニュウリョク</t>
    </rPh>
    <rPh sb="31" eb="32">
      <t>ラン</t>
    </rPh>
    <rPh sb="33" eb="34">
      <t>フ</t>
    </rPh>
    <phoneticPr fontId="1"/>
  </si>
  <si>
    <t>令和7年11/25</t>
    <rPh sb="0" eb="2">
      <t>レイワ</t>
    </rPh>
    <rPh sb="3" eb="4">
      <t>ネン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</si>
</sst>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Red]\-#,##0.0"/>
    <numFmt numFmtId="177" formatCode="0.0_ "/>
    <numFmt numFmtId="178" formatCode="0.0000_ "/>
    <numFmt numFmtId="179" formatCode="#,##0.0_ ;[Red]\-#,##0.0\ "/>
    <numFmt numFmtId="180" formatCode="0.0_);[Red]\(0.0\)"/>
    <numFmt numFmtId="181" formatCode="#,##0.000;[Red]\-#,##0.000"/>
    <numFmt numFmtId="182" formatCode="0_);[Red]\(0\)"/>
    <numFmt numFmtId="183" formatCode="0_ "/>
    <numFmt numFmtId="184" formatCode="yyyy&quot;年&quot;m&quot;月&quot;d&quot;日&quot;;@"/>
  </numFmts>
  <fonts count="28">
    <font>
      <sz val="11"/>
      <color theme="1"/>
      <name val="ＭＳ Ｐゴシック"/>
      <family val="2"/>
      <charset val="128"/>
      <scheme val="minor"/>
    </font>
    <font>
      <sz val="6"/>
      <name val="ＭＳ Ｐゴシック"/>
      <family val="2"/>
      <charset val="128"/>
      <scheme val="minor"/>
    </font>
    <font>
      <sz val="11"/>
      <color theme="1"/>
      <name val="ＭＳ Ｐゴシック"/>
      <family val="2"/>
      <scheme val="minor"/>
    </font>
    <font>
      <sz val="11"/>
      <color theme="1"/>
      <name val="BIZ UDPゴシック"/>
      <family val="3"/>
      <charset val="128"/>
    </font>
    <font>
      <b/>
      <sz val="14"/>
      <color theme="1"/>
      <name val="ＭＳ Ｐゴシック"/>
      <family val="3"/>
      <charset val="128"/>
      <scheme val="minor"/>
    </font>
    <font>
      <b/>
      <sz val="16"/>
      <color theme="1"/>
      <name val="ＭＳ Ｐゴシック"/>
      <family val="3"/>
      <charset val="128"/>
      <scheme val="minor"/>
    </font>
    <font>
      <sz val="10"/>
      <color theme="1"/>
      <name val="BIZ UDPゴシック"/>
      <family val="3"/>
      <charset val="128"/>
    </font>
    <font>
      <sz val="14"/>
      <color theme="1"/>
      <name val="ＭＳ Ｐゴシック"/>
      <family val="2"/>
      <charset val="128"/>
      <scheme val="minor"/>
    </font>
    <font>
      <sz val="11"/>
      <color theme="1"/>
      <name val="ＭＳ Ｐゴシック"/>
      <family val="3"/>
      <charset val="128"/>
      <scheme val="major"/>
    </font>
    <font>
      <b/>
      <sz val="11"/>
      <color theme="1"/>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sz val="6"/>
      <name val="ＭＳ Ｐゴシック"/>
      <family val="3"/>
      <charset val="128"/>
      <scheme val="minor"/>
    </font>
    <font>
      <sz val="20"/>
      <color theme="1"/>
      <name val="BIZ UDPゴシック"/>
      <family val="3"/>
      <charset val="128"/>
    </font>
    <font>
      <sz val="14"/>
      <color theme="1"/>
      <name val="BIZ UDPゴシック"/>
      <family val="3"/>
      <charset val="128"/>
    </font>
    <font>
      <sz val="12"/>
      <color theme="1"/>
      <name val="BIZ UDPゴシック"/>
      <family val="3"/>
      <charset val="128"/>
    </font>
    <font>
      <vertAlign val="subscript"/>
      <sz val="14"/>
      <color theme="1"/>
      <name val="BIZ UDPゴシック"/>
      <family val="3"/>
      <charset val="128"/>
    </font>
    <font>
      <b/>
      <sz val="22"/>
      <color theme="1"/>
      <name val="BIZ UDPゴシック"/>
      <family val="3"/>
      <charset val="128"/>
    </font>
    <font>
      <sz val="14"/>
      <color indexed="81"/>
      <name val="MS P ゴシック"/>
      <family val="3"/>
      <charset val="128"/>
    </font>
    <font>
      <b/>
      <sz val="12"/>
      <color theme="1"/>
      <name val="ＭＳ Ｐゴシック"/>
      <family val="3"/>
      <charset val="128"/>
      <scheme val="minor"/>
    </font>
    <font>
      <b/>
      <vertAlign val="subscript"/>
      <sz val="12"/>
      <color theme="1"/>
      <name val="ＭＳ Ｐゴシック"/>
      <family val="3"/>
      <charset val="128"/>
      <scheme val="minor"/>
    </font>
    <font>
      <sz val="14"/>
      <color theme="1"/>
      <name val="ＭＳ Ｐゴシック"/>
      <family val="2"/>
      <scheme val="minor"/>
    </font>
    <font>
      <sz val="10"/>
      <color theme="1"/>
      <name val="ＭＳ Ｐゴシック"/>
      <family val="3"/>
      <charset val="128"/>
      <scheme val="minor"/>
    </font>
    <font>
      <vertAlign val="subscript"/>
      <sz val="11"/>
      <color theme="1"/>
      <name val="BIZ UDPゴシック"/>
      <family val="3"/>
      <charset val="128"/>
    </font>
    <font>
      <sz val="10"/>
      <color theme="1"/>
      <name val="ＭＳ Ｐゴシック"/>
      <family val="2"/>
      <scheme val="minor"/>
    </font>
    <font>
      <sz val="11"/>
      <color rgb="FFFF0000"/>
      <name val="ＭＳ Ｐゴシック"/>
      <family val="2"/>
      <charset val="128"/>
      <scheme val="minor"/>
    </font>
    <font>
      <sz val="9"/>
      <color indexed="81"/>
      <name val="MS P ゴシック"/>
      <family val="3"/>
      <charset val="128"/>
    </font>
    <font>
      <sz val="9"/>
      <color indexed="81"/>
      <name val="ＭＳ Ｐゴシック"/>
      <family val="3"/>
      <charset val="128"/>
    </font>
  </fonts>
  <fills count="6">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theme="0"/>
        <bgColor indexed="64"/>
      </patternFill>
    </fill>
    <fill>
      <patternFill patternType="solid">
        <fgColor theme="0" tint="-0.249977111117893"/>
        <bgColor indexed="64"/>
      </patternFill>
    </fill>
  </fills>
  <borders count="7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top/>
      <bottom style="thin">
        <color auto="1"/>
      </bottom>
      <diagonal/>
    </border>
    <border>
      <left style="thick">
        <color auto="1"/>
      </left>
      <right style="thick">
        <color auto="1"/>
      </right>
      <top style="thick">
        <color auto="1"/>
      </top>
      <bottom style="thick">
        <color auto="1"/>
      </bottom>
      <diagonal/>
    </border>
    <border>
      <left style="thick">
        <color auto="1"/>
      </left>
      <right style="thin">
        <color auto="1"/>
      </right>
      <top style="thick">
        <color auto="1"/>
      </top>
      <bottom style="thin">
        <color auto="1"/>
      </bottom>
      <diagonal/>
    </border>
    <border>
      <left style="thin">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right style="thick">
        <color auto="1"/>
      </right>
      <top style="thin">
        <color auto="1"/>
      </top>
      <bottom style="thin">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n">
        <color auto="1"/>
      </right>
      <top style="thick">
        <color auto="1"/>
      </top>
      <bottom style="thin">
        <color auto="1"/>
      </bottom>
      <diagonal/>
    </border>
    <border>
      <left style="thin">
        <color auto="1"/>
      </left>
      <right style="thin">
        <color auto="1"/>
      </right>
      <top style="thick">
        <color auto="1"/>
      </top>
      <bottom style="thick">
        <color auto="1"/>
      </bottom>
      <diagonal/>
    </border>
    <border>
      <left style="thick">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rgb="FFFF0000"/>
      </left>
      <right/>
      <top style="thick">
        <color rgb="FFFF0000"/>
      </top>
      <bottom style="thin">
        <color auto="1"/>
      </bottom>
      <diagonal/>
    </border>
    <border>
      <left style="thin">
        <color auto="1"/>
      </left>
      <right/>
      <top style="thick">
        <color rgb="FFFF0000"/>
      </top>
      <bottom style="thin">
        <color auto="1"/>
      </bottom>
      <diagonal/>
    </border>
    <border>
      <left style="thin">
        <color auto="1"/>
      </left>
      <right style="thin">
        <color auto="1"/>
      </right>
      <top style="thick">
        <color rgb="FFFF0000"/>
      </top>
      <bottom style="thin">
        <color auto="1"/>
      </bottom>
      <diagonal/>
    </border>
    <border>
      <left/>
      <right style="thin">
        <color auto="1"/>
      </right>
      <top style="thick">
        <color rgb="FFFF0000"/>
      </top>
      <bottom style="thin">
        <color auto="1"/>
      </bottom>
      <diagonal/>
    </border>
    <border>
      <left style="thin">
        <color auto="1"/>
      </left>
      <right style="thick">
        <color rgb="FFFF0000"/>
      </right>
      <top style="thick">
        <color rgb="FFFF0000"/>
      </top>
      <bottom style="thin">
        <color auto="1"/>
      </bottom>
      <diagonal/>
    </border>
    <border>
      <left style="thick">
        <color rgb="FFFF0000"/>
      </left>
      <right/>
      <top style="thin">
        <color auto="1"/>
      </top>
      <bottom style="thick">
        <color rgb="FFFF0000"/>
      </bottom>
      <diagonal/>
    </border>
    <border>
      <left style="thin">
        <color auto="1"/>
      </left>
      <right/>
      <top style="thin">
        <color auto="1"/>
      </top>
      <bottom style="thick">
        <color rgb="FFFF0000"/>
      </bottom>
      <diagonal/>
    </border>
    <border>
      <left style="thin">
        <color auto="1"/>
      </left>
      <right style="thin">
        <color auto="1"/>
      </right>
      <top style="thin">
        <color auto="1"/>
      </top>
      <bottom style="thick">
        <color rgb="FFFF0000"/>
      </bottom>
      <diagonal/>
    </border>
    <border>
      <left/>
      <right style="thin">
        <color auto="1"/>
      </right>
      <top style="thin">
        <color auto="1"/>
      </top>
      <bottom style="thick">
        <color rgb="FFFF0000"/>
      </bottom>
      <diagonal/>
    </border>
    <border>
      <left style="thin">
        <color auto="1"/>
      </left>
      <right style="thick">
        <color rgb="FFFF0000"/>
      </right>
      <top style="thin">
        <color auto="1"/>
      </top>
      <bottom style="thick">
        <color rgb="FFFF0000"/>
      </bottom>
      <diagonal/>
    </border>
    <border>
      <left style="thin">
        <color auto="1"/>
      </left>
      <right style="thick">
        <color rgb="FFFF0000"/>
      </right>
      <top style="thin">
        <color auto="1"/>
      </top>
      <bottom style="thin">
        <color auto="1"/>
      </bottom>
      <diagonal/>
    </border>
    <border>
      <left style="thick">
        <color rgb="FFFF0000"/>
      </left>
      <right style="thin">
        <color auto="1"/>
      </right>
      <top style="thick">
        <color rgb="FFFF0000"/>
      </top>
      <bottom style="thick">
        <color rgb="FFFF0000"/>
      </bottom>
      <diagonal/>
    </border>
    <border>
      <left style="thin">
        <color auto="1"/>
      </left>
      <right style="thin">
        <color auto="1"/>
      </right>
      <top style="thick">
        <color rgb="FFFF0000"/>
      </top>
      <bottom style="thick">
        <color rgb="FFFF0000"/>
      </bottom>
      <diagonal/>
    </border>
    <border>
      <left style="thin">
        <color auto="1"/>
      </left>
      <right style="thick">
        <color rgb="FFFF0000"/>
      </right>
      <top style="thick">
        <color rgb="FFFF0000"/>
      </top>
      <bottom style="thick">
        <color rgb="FFFF0000"/>
      </bottom>
      <diagonal/>
    </border>
    <border>
      <left style="thick">
        <color rgb="FFFF0000"/>
      </left>
      <right style="thin">
        <color auto="1"/>
      </right>
      <top style="thick">
        <color rgb="FFFF0000"/>
      </top>
      <bottom style="thin">
        <color auto="1"/>
      </bottom>
      <diagonal/>
    </border>
    <border>
      <left style="thick">
        <color rgb="FFFF0000"/>
      </left>
      <right style="thin">
        <color auto="1"/>
      </right>
      <top style="thin">
        <color auto="1"/>
      </top>
      <bottom style="thick">
        <color rgb="FFFF0000"/>
      </bottom>
      <diagonal/>
    </border>
    <border>
      <left/>
      <right/>
      <top style="thick">
        <color rgb="FFFF0000"/>
      </top>
      <bottom style="thin">
        <color auto="1"/>
      </bottom>
      <diagonal/>
    </border>
    <border>
      <left/>
      <right style="thick">
        <color rgb="FFFF0000"/>
      </right>
      <top style="thick">
        <color rgb="FFFF0000"/>
      </top>
      <bottom style="thin">
        <color auto="1"/>
      </bottom>
      <diagonal/>
    </border>
    <border>
      <left style="thick">
        <color rgb="FFFF0000"/>
      </left>
      <right/>
      <top style="thin">
        <color auto="1"/>
      </top>
      <bottom style="thin">
        <color auto="1"/>
      </bottom>
      <diagonal/>
    </border>
    <border>
      <left style="thin">
        <color auto="1"/>
      </left>
      <right style="thin">
        <color auto="1"/>
      </right>
      <top style="thick">
        <color rgb="FFFF0000"/>
      </top>
      <bottom/>
      <diagonal/>
    </border>
    <border>
      <left style="thin">
        <color indexed="64"/>
      </left>
      <right style="double">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ck">
        <color auto="1"/>
      </left>
      <right/>
      <top style="thin">
        <color auto="1"/>
      </top>
      <bottom style="thin">
        <color auto="1"/>
      </bottom>
      <diagonal/>
    </border>
    <border>
      <left style="thick">
        <color rgb="FFFF0000"/>
      </left>
      <right style="thin">
        <color auto="1"/>
      </right>
      <top style="thick">
        <color rgb="FFFF0000"/>
      </top>
      <bottom/>
      <diagonal/>
    </border>
    <border>
      <left style="thin">
        <color auto="1"/>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style="thin">
        <color auto="1"/>
      </right>
      <top/>
      <bottom style="thick">
        <color rgb="FFFF0000"/>
      </bottom>
      <diagonal/>
    </border>
    <border>
      <left style="thin">
        <color auto="1"/>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auto="1"/>
      </left>
      <right/>
      <top style="double">
        <color indexed="64"/>
      </top>
      <bottom style="thin">
        <color auto="1"/>
      </bottom>
      <diagonal/>
    </border>
    <border>
      <left style="medium">
        <color indexed="64"/>
      </left>
      <right style="medium">
        <color indexed="64"/>
      </right>
      <top style="double">
        <color indexed="64"/>
      </top>
      <bottom style="medium">
        <color indexed="64"/>
      </bottom>
      <diagonal/>
    </border>
    <border>
      <left/>
      <right style="thin">
        <color auto="1"/>
      </right>
      <top style="double">
        <color indexed="64"/>
      </top>
      <bottom style="thin">
        <color auto="1"/>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ck">
        <color rgb="FFFF0000"/>
      </right>
      <top style="thin">
        <color auto="1"/>
      </top>
      <bottom style="thin">
        <color auto="1"/>
      </bottom>
      <diagonal/>
    </border>
    <border>
      <left/>
      <right/>
      <top style="thin">
        <color auto="1"/>
      </top>
      <bottom style="thick">
        <color rgb="FFFF0000"/>
      </bottom>
      <diagonal/>
    </border>
    <border>
      <left/>
      <right style="thick">
        <color rgb="FFFF0000"/>
      </right>
      <top style="thin">
        <color auto="1"/>
      </top>
      <bottom style="thick">
        <color rgb="FFFF0000"/>
      </bottom>
      <diagonal/>
    </border>
    <border>
      <left style="thick">
        <color rgb="FFFF0000"/>
      </left>
      <right style="thick">
        <color rgb="FFFF0000"/>
      </right>
      <top style="thick">
        <color rgb="FFFF0000"/>
      </top>
      <bottom style="thin">
        <color auto="1"/>
      </bottom>
      <diagonal/>
    </border>
    <border>
      <left style="thick">
        <color rgb="FFFF0000"/>
      </left>
      <right style="thick">
        <color rgb="FFFF0000"/>
      </right>
      <top style="thin">
        <color auto="1"/>
      </top>
      <bottom style="thick">
        <color rgb="FFFF0000"/>
      </bottom>
      <diagonal/>
    </border>
    <border>
      <left style="thin">
        <color auto="1"/>
      </left>
      <right style="thick">
        <color rgb="FFFF0000"/>
      </right>
      <top/>
      <bottom style="thin">
        <color auto="1"/>
      </bottom>
      <diagonal/>
    </border>
    <border>
      <left/>
      <right/>
      <top style="double">
        <color indexed="64"/>
      </top>
      <bottom style="thin">
        <color auto="1"/>
      </bottom>
      <diagonal/>
    </border>
  </borders>
  <cellStyleXfs count="2">
    <xf numFmtId="0" fontId="0" fillId="0" borderId="0">
      <alignment vertical="center"/>
    </xf>
    <xf numFmtId="0" fontId="2" fillId="0" borderId="0"/>
  </cellStyleXfs>
  <cellXfs count="443">
    <xf numFmtId="0" fontId="0" fillId="0" borderId="0" xfId="0">
      <alignment vertical="center"/>
    </xf>
    <xf numFmtId="0" fontId="0" fillId="0" borderId="1" xfId="0" applyBorder="1">
      <alignment vertical="center"/>
    </xf>
    <xf numFmtId="0" fontId="0" fillId="0" borderId="1" xfId="0" applyBorder="1" applyAlignment="1">
      <alignment horizontal="center" vertical="center"/>
    </xf>
    <xf numFmtId="0" fontId="0" fillId="0" borderId="2" xfId="0" applyBorder="1">
      <alignment vertical="center"/>
    </xf>
    <xf numFmtId="0" fontId="0" fillId="0" borderId="4" xfId="0" applyBorder="1">
      <alignment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wrapText="1"/>
    </xf>
    <xf numFmtId="0" fontId="0" fillId="0" borderId="15" xfId="0" applyBorder="1">
      <alignment vertical="center"/>
    </xf>
    <xf numFmtId="0" fontId="0" fillId="0" borderId="15" xfId="0" applyBorder="1" applyAlignment="1">
      <alignment horizontal="center" vertical="center"/>
    </xf>
    <xf numFmtId="0" fontId="4" fillId="0" borderId="2" xfId="0" applyFont="1" applyBorder="1" applyAlignment="1">
      <alignment horizontal="right" vertical="center"/>
    </xf>
    <xf numFmtId="0" fontId="4" fillId="0" borderId="3" xfId="0" applyFont="1" applyBorder="1">
      <alignment vertical="center"/>
    </xf>
    <xf numFmtId="0" fontId="5" fillId="0" borderId="0" xfId="0" applyFont="1">
      <alignment vertical="center"/>
    </xf>
    <xf numFmtId="177" fontId="0" fillId="0" borderId="1" xfId="0" applyNumberFormat="1" applyBorder="1">
      <alignment vertical="center"/>
    </xf>
    <xf numFmtId="177" fontId="0" fillId="0" borderId="14" xfId="0" applyNumberFormat="1" applyBorder="1">
      <alignment vertical="center"/>
    </xf>
    <xf numFmtId="0" fontId="0" fillId="0" borderId="1" xfId="0" applyBorder="1" applyAlignment="1">
      <alignment horizontal="right" vertical="center"/>
    </xf>
    <xf numFmtId="0" fontId="0" fillId="0" borderId="3" xfId="0" applyBorder="1">
      <alignment vertical="center"/>
    </xf>
    <xf numFmtId="0" fontId="0" fillId="0" borderId="1" xfId="0" applyBorder="1" applyAlignment="1">
      <alignment horizontal="center" vertical="center" wrapText="1"/>
    </xf>
    <xf numFmtId="0" fontId="7" fillId="0" borderId="0" xfId="0" applyFont="1">
      <alignment vertical="center"/>
    </xf>
    <xf numFmtId="178" fontId="0" fillId="0" borderId="1" xfId="0" applyNumberFormat="1" applyBorder="1">
      <alignment vertical="center"/>
    </xf>
    <xf numFmtId="176" fontId="8" fillId="0" borderId="15" xfId="1" applyNumberFormat="1" applyFont="1" applyBorder="1" applyAlignment="1">
      <alignment vertical="center"/>
    </xf>
    <xf numFmtId="0" fontId="8" fillId="0" borderId="15" xfId="0" applyFont="1" applyBorder="1">
      <alignment vertical="center"/>
    </xf>
    <xf numFmtId="0" fontId="9" fillId="0" borderId="7" xfId="0" applyFont="1" applyBorder="1">
      <alignment vertical="center"/>
    </xf>
    <xf numFmtId="180" fontId="9" fillId="0" borderId="7" xfId="0" applyNumberFormat="1" applyFont="1" applyBorder="1">
      <alignment vertical="center"/>
    </xf>
    <xf numFmtId="0" fontId="9" fillId="0" borderId="1" xfId="0" applyFont="1" applyBorder="1">
      <alignment vertical="center"/>
    </xf>
    <xf numFmtId="179" fontId="9" fillId="0" borderId="1" xfId="0" applyNumberFormat="1" applyFont="1" applyBorder="1">
      <alignment vertical="center"/>
    </xf>
    <xf numFmtId="0" fontId="9" fillId="0" borderId="0" xfId="0" applyFont="1">
      <alignment vertical="center"/>
    </xf>
    <xf numFmtId="180" fontId="9" fillId="0" borderId="1" xfId="0" applyNumberFormat="1" applyFont="1" applyBorder="1">
      <alignment vertical="center"/>
    </xf>
    <xf numFmtId="0" fontId="4" fillId="0" borderId="19" xfId="0" applyFont="1" applyBorder="1" applyAlignment="1">
      <alignment vertical="center" wrapText="1"/>
    </xf>
    <xf numFmtId="0" fontId="4" fillId="0" borderId="20" xfId="0" applyFont="1" applyBorder="1" applyAlignment="1">
      <alignment horizontal="right" vertical="center"/>
    </xf>
    <xf numFmtId="0" fontId="4" fillId="0" borderId="23" xfId="0" applyFont="1" applyBorder="1">
      <alignment vertical="center"/>
    </xf>
    <xf numFmtId="0" fontId="4" fillId="0" borderId="24" xfId="0" applyFont="1" applyBorder="1">
      <alignment vertical="center"/>
    </xf>
    <xf numFmtId="0" fontId="4" fillId="0" borderId="25" xfId="0" applyFont="1" applyBorder="1">
      <alignment vertical="center"/>
    </xf>
    <xf numFmtId="0" fontId="4" fillId="0" borderId="26" xfId="0" applyFont="1" applyBorder="1">
      <alignment vertical="center"/>
    </xf>
    <xf numFmtId="0" fontId="4" fillId="0" borderId="25" xfId="0" applyFont="1" applyBorder="1" applyAlignment="1">
      <alignment horizontal="right" vertical="center"/>
    </xf>
    <xf numFmtId="0" fontId="4" fillId="0" borderId="18" xfId="0" applyFont="1" applyBorder="1" applyAlignment="1">
      <alignment vertical="center" wrapText="1"/>
    </xf>
    <xf numFmtId="0" fontId="4" fillId="0" borderId="18" xfId="0" applyFont="1" applyBorder="1">
      <alignment vertical="center"/>
    </xf>
    <xf numFmtId="0" fontId="0" fillId="0" borderId="29" xfId="0" applyBorder="1">
      <alignment vertical="center"/>
    </xf>
    <xf numFmtId="0" fontId="0" fillId="0" borderId="5" xfId="0" applyBorder="1">
      <alignment vertical="center"/>
    </xf>
    <xf numFmtId="0" fontId="4" fillId="0" borderId="32" xfId="0" applyFont="1" applyBorder="1">
      <alignment vertical="center"/>
    </xf>
    <xf numFmtId="0" fontId="4" fillId="0" borderId="33" xfId="0" applyFont="1" applyBorder="1" applyAlignment="1">
      <alignment horizontal="right" vertical="center"/>
    </xf>
    <xf numFmtId="0" fontId="4" fillId="0" borderId="27" xfId="0" applyFont="1" applyBorder="1">
      <alignment vertical="center"/>
    </xf>
    <xf numFmtId="0" fontId="4" fillId="0" borderId="34" xfId="0" applyFont="1" applyBorder="1">
      <alignment vertical="center"/>
    </xf>
    <xf numFmtId="177" fontId="0" fillId="0" borderId="5" xfId="0" applyNumberFormat="1" applyBorder="1">
      <alignment vertical="center"/>
    </xf>
    <xf numFmtId="177" fontId="0" fillId="0" borderId="48" xfId="0" applyNumberFormat="1" applyBorder="1">
      <alignment vertical="center"/>
    </xf>
    <xf numFmtId="177" fontId="0" fillId="0" borderId="12" xfId="0" applyNumberFormat="1" applyBorder="1">
      <alignment vertical="center"/>
    </xf>
    <xf numFmtId="177" fontId="0" fillId="0" borderId="2" xfId="0" applyNumberFormat="1" applyBorder="1">
      <alignment vertical="center"/>
    </xf>
    <xf numFmtId="177" fontId="9" fillId="0" borderId="2" xfId="0" applyNumberFormat="1" applyFont="1" applyBorder="1">
      <alignment vertical="center"/>
    </xf>
    <xf numFmtId="0" fontId="0" fillId="0" borderId="3" xfId="0" applyBorder="1" applyAlignment="1">
      <alignment horizontal="center" vertical="center"/>
    </xf>
    <xf numFmtId="0" fontId="11" fillId="0" borderId="0" xfId="0" applyFont="1">
      <alignment vertical="center"/>
    </xf>
    <xf numFmtId="0" fontId="9" fillId="0" borderId="3" xfId="0" applyFont="1" applyBorder="1" applyAlignment="1">
      <alignment horizontal="center" vertical="center"/>
    </xf>
    <xf numFmtId="0" fontId="3" fillId="0" borderId="0" xfId="1" applyFont="1" applyAlignment="1">
      <alignment vertical="center"/>
    </xf>
    <xf numFmtId="0" fontId="3" fillId="0" borderId="1" xfId="1" applyFont="1" applyBorder="1" applyAlignment="1">
      <alignment horizontal="center" vertical="center"/>
    </xf>
    <xf numFmtId="0" fontId="3" fillId="0" borderId="5" xfId="1" applyFont="1" applyBorder="1" applyAlignment="1">
      <alignment vertical="center"/>
    </xf>
    <xf numFmtId="0" fontId="14" fillId="0" borderId="7" xfId="1" applyFont="1" applyBorder="1" applyAlignment="1">
      <alignment horizontal="center" vertical="center"/>
    </xf>
    <xf numFmtId="0" fontId="14" fillId="0" borderId="1" xfId="1" applyFont="1" applyBorder="1" applyAlignment="1">
      <alignment horizontal="center" vertical="center" wrapText="1"/>
    </xf>
    <xf numFmtId="0" fontId="14" fillId="0" borderId="7" xfId="1" applyFont="1" applyBorder="1" applyAlignment="1">
      <alignment horizontal="center" vertical="center" wrapText="1"/>
    </xf>
    <xf numFmtId="181" fontId="3" fillId="0" borderId="1" xfId="1" applyNumberFormat="1" applyFont="1" applyBorder="1" applyAlignment="1">
      <alignment vertical="center" shrinkToFit="1"/>
    </xf>
    <xf numFmtId="176" fontId="3" fillId="0" borderId="1" xfId="1" applyNumberFormat="1" applyFont="1" applyBorder="1" applyAlignment="1">
      <alignment vertical="center"/>
    </xf>
    <xf numFmtId="181" fontId="3" fillId="0" borderId="1" xfId="1" applyNumberFormat="1" applyFont="1" applyBorder="1" applyAlignment="1">
      <alignment vertical="center"/>
    </xf>
    <xf numFmtId="176" fontId="3" fillId="0" borderId="7" xfId="1" applyNumberFormat="1" applyFont="1" applyBorder="1" applyAlignment="1">
      <alignment vertical="center"/>
    </xf>
    <xf numFmtId="0" fontId="2" fillId="0" borderId="0" xfId="1"/>
    <xf numFmtId="0" fontId="19" fillId="0" borderId="7" xfId="1" applyFont="1" applyBorder="1" applyAlignment="1">
      <alignment horizontal="right"/>
    </xf>
    <xf numFmtId="0" fontId="2" fillId="0" borderId="0" xfId="1" applyAlignment="1">
      <alignment horizontal="center" vertical="center"/>
    </xf>
    <xf numFmtId="38" fontId="5" fillId="0" borderId="5" xfId="1" applyNumberFormat="1" applyFont="1" applyBorder="1" applyAlignment="1">
      <alignment horizontal="center" vertical="center"/>
    </xf>
    <xf numFmtId="0" fontId="5" fillId="4" borderId="5" xfId="1" applyFont="1" applyFill="1" applyBorder="1" applyAlignment="1">
      <alignment horizontal="center" vertical="center"/>
    </xf>
    <xf numFmtId="0" fontId="19" fillId="0" borderId="1" xfId="1" applyFont="1" applyBorder="1" applyAlignment="1">
      <alignment horizontal="center" vertical="center" wrapText="1"/>
    </xf>
    <xf numFmtId="0" fontId="19" fillId="0" borderId="1" xfId="1" applyFont="1" applyBorder="1" applyAlignment="1">
      <alignment horizontal="center" vertical="center"/>
    </xf>
    <xf numFmtId="0" fontId="3" fillId="0" borderId="0" xfId="1" applyFont="1" applyAlignment="1">
      <alignment vertical="center" wrapText="1"/>
    </xf>
    <xf numFmtId="0" fontId="2" fillId="0" borderId="0" xfId="1" applyAlignment="1">
      <alignment vertical="center"/>
    </xf>
    <xf numFmtId="0" fontId="2" fillId="0" borderId="1" xfId="1" applyBorder="1" applyAlignment="1">
      <alignment horizontal="center" vertical="center"/>
    </xf>
    <xf numFmtId="0" fontId="2" fillId="0" borderId="1" xfId="1" applyBorder="1" applyAlignment="1">
      <alignment horizontal="center" vertical="center" wrapText="1"/>
    </xf>
    <xf numFmtId="0" fontId="2" fillId="0" borderId="55" xfId="1" applyBorder="1" applyAlignment="1">
      <alignment horizontal="center" vertical="center"/>
    </xf>
    <xf numFmtId="0" fontId="2" fillId="0" borderId="4" xfId="1" applyBorder="1" applyAlignment="1">
      <alignment horizontal="center" vertical="center"/>
    </xf>
    <xf numFmtId="0" fontId="2" fillId="0" borderId="1" xfId="1" applyBorder="1" applyAlignment="1">
      <alignment vertical="center"/>
    </xf>
    <xf numFmtId="0" fontId="2" fillId="0" borderId="56" xfId="1" applyBorder="1" applyAlignment="1">
      <alignment vertical="center"/>
    </xf>
    <xf numFmtId="181" fontId="2" fillId="0" borderId="1" xfId="1" applyNumberFormat="1" applyBorder="1" applyAlignment="1">
      <alignment vertical="center"/>
    </xf>
    <xf numFmtId="40" fontId="2" fillId="0" borderId="1" xfId="1" applyNumberFormat="1" applyBorder="1" applyAlignment="1">
      <alignment vertical="center"/>
    </xf>
    <xf numFmtId="0" fontId="2" fillId="0" borderId="4" xfId="1" applyBorder="1" applyAlignment="1">
      <alignment vertical="center"/>
    </xf>
    <xf numFmtId="0" fontId="2" fillId="0" borderId="9" xfId="1" applyBorder="1" applyAlignment="1">
      <alignment vertical="center"/>
    </xf>
    <xf numFmtId="0" fontId="2" fillId="0" borderId="5" xfId="1" applyBorder="1" applyAlignment="1">
      <alignment vertical="center"/>
    </xf>
    <xf numFmtId="181" fontId="2" fillId="0" borderId="5" xfId="1" applyNumberFormat="1" applyBorder="1" applyAlignment="1">
      <alignment vertical="center"/>
    </xf>
    <xf numFmtId="40" fontId="2" fillId="0" borderId="4" xfId="1" applyNumberFormat="1" applyBorder="1" applyAlignment="1">
      <alignment vertical="center"/>
    </xf>
    <xf numFmtId="0" fontId="2" fillId="0" borderId="16" xfId="1" applyBorder="1" applyAlignment="1">
      <alignment vertical="center"/>
    </xf>
    <xf numFmtId="181" fontId="2" fillId="0" borderId="16" xfId="1" applyNumberFormat="1" applyBorder="1" applyAlignment="1">
      <alignment vertical="center"/>
    </xf>
    <xf numFmtId="0" fontId="2" fillId="0" borderId="13" xfId="1" applyBorder="1" applyAlignment="1">
      <alignment vertical="center"/>
    </xf>
    <xf numFmtId="181" fontId="2" fillId="0" borderId="0" xfId="1" applyNumberFormat="1" applyAlignment="1">
      <alignment vertical="center"/>
    </xf>
    <xf numFmtId="40" fontId="2" fillId="0" borderId="0" xfId="1" applyNumberFormat="1" applyAlignment="1">
      <alignment vertical="center"/>
    </xf>
    <xf numFmtId="0" fontId="2" fillId="0" borderId="1" xfId="1" applyBorder="1"/>
    <xf numFmtId="14" fontId="2" fillId="0" borderId="1" xfId="1" applyNumberFormat="1" applyBorder="1" applyAlignment="1">
      <alignment vertical="center"/>
    </xf>
    <xf numFmtId="0" fontId="2" fillId="0" borderId="1" xfId="1" applyBorder="1" applyAlignment="1">
      <alignment horizontal="right" vertical="center"/>
    </xf>
    <xf numFmtId="0" fontId="24" fillId="0" borderId="1" xfId="1" applyFont="1" applyBorder="1" applyAlignment="1">
      <alignment horizontal="left" vertical="center" wrapText="1"/>
    </xf>
    <xf numFmtId="0" fontId="2" fillId="0" borderId="0" xfId="1" applyAlignment="1">
      <alignment horizontal="right" vertical="center"/>
    </xf>
    <xf numFmtId="0" fontId="0" fillId="0" borderId="7" xfId="0" applyBorder="1">
      <alignment vertical="center"/>
    </xf>
    <xf numFmtId="0" fontId="25" fillId="0" borderId="7" xfId="0" applyFont="1" applyBorder="1">
      <alignment vertical="center"/>
    </xf>
    <xf numFmtId="0" fontId="0" fillId="0" borderId="58" xfId="0" applyBorder="1">
      <alignment vertical="center"/>
    </xf>
    <xf numFmtId="0" fontId="25" fillId="0" borderId="62" xfId="0" applyFont="1" applyBorder="1">
      <alignment vertical="center"/>
    </xf>
    <xf numFmtId="182" fontId="3" fillId="0" borderId="2" xfId="1" applyNumberFormat="1" applyFont="1" applyBorder="1" applyAlignment="1">
      <alignment vertical="center"/>
    </xf>
    <xf numFmtId="182" fontId="3" fillId="0" borderId="1" xfId="1" applyNumberFormat="1" applyFont="1" applyBorder="1" applyAlignment="1">
      <alignment vertical="center" wrapText="1"/>
    </xf>
    <xf numFmtId="182" fontId="3" fillId="0" borderId="1" xfId="1" applyNumberFormat="1" applyFont="1" applyBorder="1" applyAlignment="1">
      <alignment vertical="center"/>
    </xf>
    <xf numFmtId="0" fontId="3" fillId="0" borderId="15" xfId="1" applyFont="1" applyBorder="1" applyAlignment="1">
      <alignment vertical="center"/>
    </xf>
    <xf numFmtId="0" fontId="3" fillId="0" borderId="66" xfId="1" applyFont="1" applyBorder="1" applyAlignment="1">
      <alignment vertical="center" wrapText="1"/>
    </xf>
    <xf numFmtId="176" fontId="3" fillId="0" borderId="66" xfId="1" applyNumberFormat="1" applyFont="1" applyBorder="1" applyAlignment="1">
      <alignment vertical="center"/>
    </xf>
    <xf numFmtId="176" fontId="17" fillId="0" borderId="67" xfId="1" applyNumberFormat="1" applyFont="1" applyBorder="1" applyAlignment="1">
      <alignment vertical="center"/>
    </xf>
    <xf numFmtId="176" fontId="3" fillId="0" borderId="68" xfId="1" applyNumberFormat="1" applyFont="1" applyBorder="1" applyAlignment="1">
      <alignment vertical="center"/>
    </xf>
    <xf numFmtId="176" fontId="14" fillId="0" borderId="15" xfId="1" applyNumberFormat="1" applyFont="1" applyBorder="1" applyAlignment="1">
      <alignment vertical="center"/>
    </xf>
    <xf numFmtId="176" fontId="17" fillId="0" borderId="69" xfId="1" applyNumberFormat="1" applyFont="1" applyBorder="1" applyAlignment="1">
      <alignment vertical="center"/>
    </xf>
    <xf numFmtId="176" fontId="17" fillId="0" borderId="70" xfId="1" applyNumberFormat="1" applyFont="1" applyBorder="1" applyAlignment="1">
      <alignment vertical="center"/>
    </xf>
    <xf numFmtId="176" fontId="17" fillId="0" borderId="71" xfId="1" applyNumberFormat="1" applyFont="1" applyBorder="1" applyAlignment="1">
      <alignment vertical="center"/>
    </xf>
    <xf numFmtId="177" fontId="3" fillId="0" borderId="1" xfId="1" applyNumberFormat="1" applyFont="1" applyBorder="1" applyAlignment="1">
      <alignment vertical="center"/>
    </xf>
    <xf numFmtId="177" fontId="5" fillId="4" borderId="5" xfId="1" applyNumberFormat="1" applyFont="1" applyFill="1" applyBorder="1" applyAlignment="1">
      <alignment horizontal="center" vertical="center"/>
    </xf>
    <xf numFmtId="181" fontId="3" fillId="0" borderId="7" xfId="1" applyNumberFormat="1" applyFont="1" applyBorder="1" applyAlignment="1">
      <alignment vertical="center"/>
    </xf>
    <xf numFmtId="177" fontId="9" fillId="0" borderId="72" xfId="0" applyNumberFormat="1" applyFont="1" applyBorder="1">
      <alignment vertical="center"/>
    </xf>
    <xf numFmtId="177" fontId="0" fillId="0" borderId="7" xfId="0" applyNumberFormat="1" applyBorder="1">
      <alignment vertical="center"/>
    </xf>
    <xf numFmtId="177" fontId="0" fillId="0" borderId="47" xfId="0" applyNumberFormat="1" applyBorder="1">
      <alignment vertical="center"/>
    </xf>
    <xf numFmtId="177" fontId="9" fillId="0" borderId="4" xfId="0" applyNumberFormat="1" applyFont="1" applyBorder="1">
      <alignment vertical="center"/>
    </xf>
    <xf numFmtId="177" fontId="9" fillId="0" borderId="41" xfId="0" applyNumberFormat="1" applyFont="1" applyBorder="1">
      <alignment vertical="center"/>
    </xf>
    <xf numFmtId="177" fontId="9" fillId="0" borderId="74" xfId="0" applyNumberFormat="1" applyFont="1" applyBorder="1">
      <alignment vertical="center"/>
    </xf>
    <xf numFmtId="177" fontId="0" fillId="0" borderId="15" xfId="0" applyNumberFormat="1" applyBorder="1">
      <alignment vertical="center"/>
    </xf>
    <xf numFmtId="182" fontId="3" fillId="0" borderId="0" xfId="1" applyNumberFormat="1" applyFont="1" applyAlignment="1">
      <alignment vertical="center"/>
    </xf>
    <xf numFmtId="182" fontId="3" fillId="0" borderId="0" xfId="1" applyNumberFormat="1" applyFont="1" applyAlignment="1">
      <alignment vertical="center" wrapText="1"/>
    </xf>
    <xf numFmtId="176" fontId="3" fillId="0" borderId="0" xfId="1" applyNumberFormat="1" applyFont="1" applyAlignment="1">
      <alignment vertical="center"/>
    </xf>
    <xf numFmtId="181" fontId="3" fillId="0" borderId="0" xfId="1" applyNumberFormat="1" applyFont="1" applyAlignment="1">
      <alignment vertical="center" shrinkToFit="1"/>
    </xf>
    <xf numFmtId="181" fontId="3" fillId="0" borderId="3" xfId="1" applyNumberFormat="1" applyFont="1" applyBorder="1" applyAlignment="1">
      <alignment vertical="center" shrinkToFit="1"/>
    </xf>
    <xf numFmtId="176" fontId="3" fillId="0" borderId="3" xfId="1" applyNumberFormat="1" applyFont="1" applyBorder="1" applyAlignment="1">
      <alignment vertical="center"/>
    </xf>
    <xf numFmtId="181" fontId="3" fillId="0" borderId="3" xfId="1" applyNumberFormat="1" applyFont="1" applyBorder="1" applyAlignment="1">
      <alignment vertical="center"/>
    </xf>
    <xf numFmtId="0" fontId="3" fillId="0" borderId="0" xfId="1" applyFont="1" applyAlignment="1">
      <alignment horizontal="center" vertical="center"/>
    </xf>
    <xf numFmtId="0" fontId="3" fillId="0" borderId="16" xfId="1" applyFont="1" applyBorder="1" applyAlignment="1">
      <alignment horizontal="center" vertical="center"/>
    </xf>
    <xf numFmtId="182" fontId="3" fillId="0" borderId="16" xfId="1" applyNumberFormat="1" applyFont="1" applyBorder="1" applyAlignment="1">
      <alignment vertical="center"/>
    </xf>
    <xf numFmtId="182" fontId="3" fillId="0" borderId="16" xfId="1" applyNumberFormat="1" applyFont="1" applyBorder="1" applyAlignment="1">
      <alignment vertical="center" wrapText="1"/>
    </xf>
    <xf numFmtId="176" fontId="3" fillId="0" borderId="16" xfId="1" applyNumberFormat="1" applyFont="1" applyBorder="1" applyAlignment="1">
      <alignment vertical="center"/>
    </xf>
    <xf numFmtId="181" fontId="3" fillId="0" borderId="16" xfId="1" applyNumberFormat="1" applyFont="1" applyBorder="1" applyAlignment="1">
      <alignment vertical="center" shrinkToFit="1"/>
    </xf>
    <xf numFmtId="181" fontId="3" fillId="0" borderId="16" xfId="1" applyNumberFormat="1" applyFont="1" applyBorder="1" applyAlignment="1">
      <alignment vertical="center"/>
    </xf>
    <xf numFmtId="182" fontId="3" fillId="0" borderId="3" xfId="1" applyNumberFormat="1" applyFont="1" applyBorder="1" applyAlignment="1">
      <alignment vertical="center"/>
    </xf>
    <xf numFmtId="0" fontId="3" fillId="0" borderId="3" xfId="1" applyFont="1" applyBorder="1" applyAlignment="1">
      <alignment horizontal="center" vertical="center"/>
    </xf>
    <xf numFmtId="182" fontId="3" fillId="0" borderId="3" xfId="1" applyNumberFormat="1" applyFont="1" applyBorder="1" applyAlignment="1">
      <alignment vertical="center" wrapText="1"/>
    </xf>
    <xf numFmtId="182" fontId="3" fillId="5" borderId="1" xfId="1" applyNumberFormat="1" applyFont="1" applyFill="1" applyBorder="1" applyAlignment="1">
      <alignment vertical="center"/>
    </xf>
    <xf numFmtId="176" fontId="3" fillId="5" borderId="1" xfId="1" applyNumberFormat="1" applyFont="1" applyFill="1" applyBorder="1" applyAlignment="1">
      <alignment vertical="center"/>
    </xf>
    <xf numFmtId="176" fontId="3" fillId="0" borderId="78" xfId="1" applyNumberFormat="1" applyFont="1" applyBorder="1" applyAlignment="1">
      <alignment vertical="center"/>
    </xf>
    <xf numFmtId="0" fontId="0" fillId="0" borderId="0" xfId="0" applyAlignment="1">
      <alignment vertical="top" wrapText="1"/>
    </xf>
    <xf numFmtId="0" fontId="0" fillId="0" borderId="16" xfId="0" applyBorder="1" applyAlignment="1">
      <alignment vertical="top" wrapText="1"/>
    </xf>
    <xf numFmtId="177" fontId="0" fillId="2" borderId="4" xfId="0" applyNumberFormat="1" applyFill="1" applyBorder="1" applyAlignment="1" applyProtection="1">
      <alignment horizontal="center" vertical="center"/>
      <protection locked="0"/>
    </xf>
    <xf numFmtId="0" fontId="0" fillId="0" borderId="2" xfId="0" applyBorder="1" applyProtection="1">
      <alignment vertical="center"/>
      <protection locked="0"/>
    </xf>
    <xf numFmtId="0" fontId="6" fillId="2" borderId="2" xfId="1" applyFont="1" applyFill="1" applyBorder="1" applyAlignment="1" applyProtection="1">
      <alignment vertical="center"/>
      <protection locked="0"/>
    </xf>
    <xf numFmtId="0" fontId="3" fillId="3" borderId="1" xfId="1" applyFont="1" applyFill="1" applyBorder="1" applyAlignment="1" applyProtection="1">
      <alignment vertical="center" wrapText="1"/>
      <protection locked="0"/>
    </xf>
    <xf numFmtId="0" fontId="3" fillId="2" borderId="1" xfId="1" applyFont="1" applyFill="1" applyBorder="1" applyAlignment="1" applyProtection="1">
      <alignment vertical="center" wrapText="1"/>
      <protection locked="0"/>
    </xf>
    <xf numFmtId="176" fontId="3" fillId="2" borderId="1" xfId="1" applyNumberFormat="1" applyFont="1" applyFill="1" applyBorder="1" applyAlignment="1" applyProtection="1">
      <alignment vertical="center"/>
      <protection locked="0"/>
    </xf>
    <xf numFmtId="177" fontId="0" fillId="2" borderId="1" xfId="0" applyNumberFormat="1" applyFill="1" applyBorder="1" applyProtection="1">
      <alignment vertical="center"/>
      <protection locked="0"/>
    </xf>
    <xf numFmtId="0" fontId="3" fillId="3" borderId="5" xfId="1" applyFont="1" applyFill="1" applyBorder="1" applyAlignment="1" applyProtection="1">
      <alignment vertical="center" wrapText="1"/>
      <protection locked="0"/>
    </xf>
    <xf numFmtId="176" fontId="3" fillId="2" borderId="5" xfId="1" applyNumberFormat="1" applyFont="1" applyFill="1" applyBorder="1" applyAlignment="1" applyProtection="1">
      <alignment vertical="center"/>
      <protection locked="0"/>
    </xf>
    <xf numFmtId="177" fontId="0" fillId="2" borderId="5" xfId="0" applyNumberFormat="1" applyFill="1" applyBorder="1" applyProtection="1">
      <alignment vertical="center"/>
      <protection locked="0"/>
    </xf>
    <xf numFmtId="0" fontId="3" fillId="3" borderId="14" xfId="1" applyFont="1" applyFill="1" applyBorder="1" applyAlignment="1" applyProtection="1">
      <alignment vertical="center" wrapText="1"/>
      <protection locked="0"/>
    </xf>
    <xf numFmtId="177" fontId="0" fillId="2" borderId="14" xfId="0" applyNumberFormat="1" applyFill="1" applyBorder="1" applyProtection="1">
      <alignment vertical="center"/>
      <protection locked="0"/>
    </xf>
    <xf numFmtId="0" fontId="0" fillId="3" borderId="1" xfId="0" applyFill="1" applyBorder="1" applyProtection="1">
      <alignment vertical="center"/>
      <protection locked="0"/>
    </xf>
    <xf numFmtId="177" fontId="0" fillId="3" borderId="1" xfId="0" applyNumberFormat="1" applyFill="1" applyBorder="1" applyProtection="1">
      <alignment vertical="center"/>
      <protection locked="0"/>
    </xf>
    <xf numFmtId="177" fontId="0" fillId="3" borderId="14" xfId="0" applyNumberFormat="1" applyFill="1" applyBorder="1" applyProtection="1">
      <alignment vertical="center"/>
      <protection locked="0"/>
    </xf>
    <xf numFmtId="0" fontId="3" fillId="2" borderId="8" xfId="1" applyFont="1" applyFill="1" applyBorder="1" applyAlignment="1" applyProtection="1">
      <alignment vertical="center"/>
      <protection locked="0"/>
    </xf>
    <xf numFmtId="0" fontId="3" fillId="2" borderId="5" xfId="1" applyFont="1" applyFill="1" applyBorder="1" applyAlignment="1" applyProtection="1">
      <alignment vertical="center" wrapText="1"/>
      <protection locked="0"/>
    </xf>
    <xf numFmtId="0" fontId="11" fillId="2" borderId="5" xfId="0" applyFont="1" applyFill="1" applyBorder="1" applyProtection="1">
      <alignment vertical="center"/>
      <protection locked="0"/>
    </xf>
    <xf numFmtId="176" fontId="8" fillId="2" borderId="5" xfId="1" applyNumberFormat="1" applyFont="1" applyFill="1" applyBorder="1" applyAlignment="1" applyProtection="1">
      <alignment vertical="center"/>
      <protection locked="0"/>
    </xf>
    <xf numFmtId="0" fontId="3" fillId="2" borderId="5" xfId="1" applyFont="1" applyFill="1" applyBorder="1" applyAlignment="1" applyProtection="1">
      <alignment vertical="center"/>
      <protection locked="0"/>
    </xf>
    <xf numFmtId="0" fontId="3" fillId="3" borderId="42" xfId="1" applyFont="1" applyFill="1" applyBorder="1" applyAlignment="1" applyProtection="1">
      <alignment vertical="center" wrapText="1"/>
      <protection locked="0"/>
    </xf>
    <xf numFmtId="0" fontId="3" fillId="2" borderId="42" xfId="1" applyFont="1" applyFill="1" applyBorder="1" applyAlignment="1" applyProtection="1">
      <alignment vertical="center" wrapText="1"/>
      <protection locked="0"/>
    </xf>
    <xf numFmtId="0" fontId="11" fillId="2" borderId="42" xfId="0" applyFont="1" applyFill="1" applyBorder="1" applyProtection="1">
      <alignment vertical="center"/>
      <protection locked="0"/>
    </xf>
    <xf numFmtId="176" fontId="8" fillId="2" borderId="42" xfId="1" applyNumberFormat="1" applyFont="1" applyFill="1" applyBorder="1" applyAlignment="1" applyProtection="1">
      <alignment vertical="center"/>
      <protection locked="0"/>
    </xf>
    <xf numFmtId="177" fontId="0" fillId="2" borderId="42" xfId="0" applyNumberFormat="1" applyFill="1" applyBorder="1" applyProtection="1">
      <alignment vertical="center"/>
      <protection locked="0"/>
    </xf>
    <xf numFmtId="0" fontId="3" fillId="2" borderId="2" xfId="1" applyFont="1" applyFill="1" applyBorder="1" applyAlignment="1" applyProtection="1">
      <alignment vertical="center"/>
      <protection locked="0"/>
    </xf>
    <xf numFmtId="0" fontId="3" fillId="2" borderId="45" xfId="1" applyFont="1" applyFill="1" applyBorder="1" applyAlignment="1" applyProtection="1">
      <alignment vertical="center"/>
      <protection locked="0"/>
    </xf>
    <xf numFmtId="0" fontId="3" fillId="3" borderId="38" xfId="1" applyFont="1" applyFill="1" applyBorder="1" applyAlignment="1" applyProtection="1">
      <alignment vertical="center" wrapText="1"/>
      <protection locked="0"/>
    </xf>
    <xf numFmtId="0" fontId="3" fillId="2" borderId="54" xfId="1" applyFont="1" applyFill="1" applyBorder="1" applyAlignment="1" applyProtection="1">
      <alignment vertical="center" wrapText="1"/>
      <protection locked="0"/>
    </xf>
    <xf numFmtId="0" fontId="11" fillId="2" borderId="37" xfId="0" applyFont="1" applyFill="1" applyBorder="1" applyProtection="1">
      <alignment vertical="center"/>
      <protection locked="0"/>
    </xf>
    <xf numFmtId="176" fontId="8" fillId="2" borderId="37" xfId="1" applyNumberFormat="1" applyFont="1" applyFill="1" applyBorder="1" applyAlignment="1" applyProtection="1">
      <alignment vertical="center"/>
      <protection locked="0"/>
    </xf>
    <xf numFmtId="177" fontId="0" fillId="2" borderId="37" xfId="0" applyNumberFormat="1" applyFill="1" applyBorder="1" applyProtection="1">
      <alignment vertical="center"/>
      <protection locked="0"/>
    </xf>
    <xf numFmtId="177" fontId="0" fillId="2" borderId="39" xfId="0" applyNumberFormat="1" applyFill="1" applyBorder="1" applyProtection="1">
      <alignment vertical="center"/>
      <protection locked="0"/>
    </xf>
    <xf numFmtId="0" fontId="3" fillId="3" borderId="43" xfId="1" applyFont="1" applyFill="1" applyBorder="1" applyAlignment="1" applyProtection="1">
      <alignment vertical="center" wrapText="1"/>
      <protection locked="0"/>
    </xf>
    <xf numFmtId="0" fontId="0" fillId="2" borderId="41" xfId="0" applyFill="1" applyBorder="1" applyProtection="1">
      <alignment vertical="center"/>
      <protection locked="0"/>
    </xf>
    <xf numFmtId="0" fontId="0" fillId="2" borderId="43" xfId="0" applyFill="1" applyBorder="1" applyProtection="1">
      <alignment vertical="center"/>
      <protection locked="0"/>
    </xf>
    <xf numFmtId="177" fontId="0" fillId="2" borderId="44" xfId="0" applyNumberFormat="1" applyFill="1" applyBorder="1" applyProtection="1">
      <alignment vertical="center"/>
      <protection locked="0"/>
    </xf>
    <xf numFmtId="0" fontId="3" fillId="2" borderId="12" xfId="1" applyFont="1" applyFill="1" applyBorder="1" applyAlignment="1" applyProtection="1">
      <alignment vertical="center"/>
      <protection locked="0"/>
    </xf>
    <xf numFmtId="0" fontId="3" fillId="3" borderId="12" xfId="1" applyFont="1" applyFill="1" applyBorder="1" applyAlignment="1" applyProtection="1">
      <alignment vertical="center" wrapText="1"/>
      <protection locked="0"/>
    </xf>
    <xf numFmtId="0" fontId="11" fillId="2" borderId="13" xfId="0" applyFont="1" applyFill="1" applyBorder="1" applyProtection="1">
      <alignment vertical="center"/>
      <protection locked="0"/>
    </xf>
    <xf numFmtId="176" fontId="8" fillId="2" borderId="7" xfId="1" applyNumberFormat="1" applyFont="1" applyFill="1" applyBorder="1" applyAlignment="1" applyProtection="1">
      <alignment vertical="center"/>
      <protection locked="0"/>
    </xf>
    <xf numFmtId="177" fontId="0" fillId="2" borderId="7" xfId="0" applyNumberFormat="1" applyFill="1" applyBorder="1" applyProtection="1">
      <alignment vertical="center"/>
      <protection locked="0"/>
    </xf>
    <xf numFmtId="0" fontId="3" fillId="3" borderId="2" xfId="1" applyFont="1" applyFill="1" applyBorder="1" applyAlignment="1" applyProtection="1">
      <alignment vertical="center" wrapText="1"/>
      <protection locked="0"/>
    </xf>
    <xf numFmtId="0" fontId="11" fillId="2" borderId="4" xfId="0" applyFont="1" applyFill="1" applyBorder="1" applyProtection="1">
      <alignment vertical="center"/>
      <protection locked="0"/>
    </xf>
    <xf numFmtId="176" fontId="8" fillId="2" borderId="1" xfId="1" applyNumberFormat="1" applyFont="1" applyFill="1" applyBorder="1" applyAlignment="1" applyProtection="1">
      <alignment vertical="center"/>
      <protection locked="0"/>
    </xf>
    <xf numFmtId="177" fontId="0" fillId="2" borderId="2" xfId="0" applyNumberFormat="1" applyFill="1" applyBorder="1" applyProtection="1">
      <alignment vertical="center"/>
      <protection locked="0"/>
    </xf>
    <xf numFmtId="177" fontId="0" fillId="2" borderId="46" xfId="0" applyNumberFormat="1" applyFill="1" applyBorder="1" applyProtection="1">
      <alignment vertical="center"/>
      <protection locked="0"/>
    </xf>
    <xf numFmtId="177" fontId="0" fillId="2" borderId="47" xfId="0" applyNumberFormat="1" applyFill="1" applyBorder="1" applyProtection="1">
      <alignment vertical="center"/>
      <protection locked="0"/>
    </xf>
    <xf numFmtId="0" fontId="3" fillId="2" borderId="6" xfId="1" applyFont="1" applyFill="1" applyBorder="1" applyAlignment="1" applyProtection="1">
      <alignment vertical="center" wrapText="1"/>
      <protection locked="0"/>
    </xf>
    <xf numFmtId="0" fontId="11" fillId="2" borderId="1" xfId="0" applyFont="1" applyFill="1" applyBorder="1" applyProtection="1">
      <alignment vertical="center"/>
      <protection locked="0"/>
    </xf>
    <xf numFmtId="0" fontId="3" fillId="3" borderId="75" xfId="1" applyFont="1" applyFill="1" applyBorder="1" applyAlignment="1" applyProtection="1">
      <alignment vertical="center" wrapText="1"/>
      <protection locked="0"/>
    </xf>
    <xf numFmtId="0" fontId="3" fillId="2" borderId="9" xfId="1" applyFont="1" applyFill="1" applyBorder="1" applyAlignment="1" applyProtection="1">
      <alignment vertical="center" wrapText="1"/>
      <protection locked="0"/>
    </xf>
    <xf numFmtId="0" fontId="3" fillId="3" borderId="76" xfId="1" applyFont="1" applyFill="1" applyBorder="1" applyAlignment="1" applyProtection="1">
      <alignment vertical="center" wrapText="1"/>
      <protection locked="0"/>
    </xf>
    <xf numFmtId="182" fontId="3" fillId="3" borderId="1" xfId="1" applyNumberFormat="1" applyFont="1" applyFill="1" applyBorder="1" applyAlignment="1" applyProtection="1">
      <alignment vertical="center" wrapText="1"/>
      <protection locked="0"/>
    </xf>
    <xf numFmtId="176" fontId="8" fillId="2" borderId="14" xfId="1" applyNumberFormat="1" applyFont="1" applyFill="1" applyBorder="1" applyAlignment="1" applyProtection="1">
      <alignment vertical="center"/>
      <protection locked="0"/>
    </xf>
    <xf numFmtId="177" fontId="0" fillId="2" borderId="49" xfId="0" applyNumberFormat="1" applyFill="1" applyBorder="1" applyProtection="1">
      <alignment vertical="center"/>
      <protection locked="0"/>
    </xf>
    <xf numFmtId="177" fontId="0" fillId="2" borderId="50" xfId="0" applyNumberFormat="1" applyFill="1" applyBorder="1" applyProtection="1">
      <alignment vertical="center"/>
      <protection locked="0"/>
    </xf>
    <xf numFmtId="0" fontId="0" fillId="3" borderId="14" xfId="0" applyFill="1" applyBorder="1" applyProtection="1">
      <alignment vertical="center"/>
      <protection locked="0"/>
    </xf>
    <xf numFmtId="182" fontId="3" fillId="0" borderId="1" xfId="1" applyNumberFormat="1" applyFont="1" applyBorder="1" applyAlignment="1" applyProtection="1">
      <alignment vertical="center"/>
      <protection locked="0"/>
    </xf>
    <xf numFmtId="176" fontId="3" fillId="0" borderId="1" xfId="1" applyNumberFormat="1" applyFont="1" applyBorder="1" applyAlignment="1" applyProtection="1">
      <alignment vertical="center"/>
      <protection locked="0"/>
    </xf>
    <xf numFmtId="181" fontId="3" fillId="0" borderId="1" xfId="1" applyNumberFormat="1" applyFont="1" applyBorder="1" applyAlignment="1" applyProtection="1">
      <alignment vertical="center" shrinkToFit="1"/>
      <protection locked="0"/>
    </xf>
    <xf numFmtId="0" fontId="3" fillId="2" borderId="5" xfId="1" applyFont="1" applyFill="1" applyBorder="1" applyAlignment="1" applyProtection="1">
      <alignment horizontal="center" vertical="center"/>
      <protection locked="0"/>
    </xf>
    <xf numFmtId="0" fontId="3" fillId="2" borderId="8" xfId="1" applyFont="1" applyFill="1" applyBorder="1" applyAlignment="1" applyProtection="1">
      <alignment horizontal="center" vertical="center"/>
      <protection locked="0"/>
    </xf>
    <xf numFmtId="182" fontId="3" fillId="2" borderId="8" xfId="1" applyNumberFormat="1" applyFont="1" applyFill="1" applyBorder="1" applyAlignment="1" applyProtection="1">
      <alignment vertical="center"/>
      <protection locked="0"/>
    </xf>
    <xf numFmtId="182" fontId="3" fillId="2" borderId="5" xfId="1" applyNumberFormat="1" applyFont="1" applyFill="1" applyBorder="1" applyAlignment="1" applyProtection="1">
      <alignment vertical="center" wrapText="1"/>
      <protection locked="0"/>
    </xf>
    <xf numFmtId="182" fontId="3" fillId="2" borderId="5" xfId="1" applyNumberFormat="1" applyFont="1" applyFill="1" applyBorder="1" applyAlignment="1" applyProtection="1">
      <alignment vertical="center"/>
      <protection locked="0"/>
    </xf>
    <xf numFmtId="181" fontId="3" fillId="0" borderId="4" xfId="1" applyNumberFormat="1" applyFont="1" applyBorder="1" applyAlignment="1" applyProtection="1">
      <alignment vertical="center" shrinkToFit="1"/>
      <protection locked="0"/>
    </xf>
    <xf numFmtId="0" fontId="3" fillId="0" borderId="5" xfId="1" applyFont="1" applyBorder="1" applyAlignment="1" applyProtection="1">
      <alignment vertical="center"/>
      <protection locked="0"/>
    </xf>
    <xf numFmtId="0" fontId="3" fillId="0" borderId="0" xfId="1" applyFont="1" applyAlignment="1" applyProtection="1">
      <alignment vertical="center"/>
      <protection locked="0"/>
    </xf>
    <xf numFmtId="0" fontId="3" fillId="0" borderId="1" xfId="1" applyFont="1" applyBorder="1" applyAlignment="1" applyProtection="1">
      <alignment vertical="center"/>
      <protection locked="0"/>
    </xf>
    <xf numFmtId="182" fontId="3" fillId="0" borderId="5" xfId="1" applyNumberFormat="1" applyFont="1" applyBorder="1" applyAlignment="1" applyProtection="1">
      <alignment vertical="center"/>
      <protection locked="0"/>
    </xf>
    <xf numFmtId="176" fontId="3" fillId="0" borderId="5" xfId="1" applyNumberFormat="1" applyFont="1" applyBorder="1" applyAlignment="1" applyProtection="1">
      <alignment vertical="center"/>
      <protection locked="0"/>
    </xf>
    <xf numFmtId="182" fontId="3" fillId="0" borderId="37" xfId="1" applyNumberFormat="1" applyFont="1" applyBorder="1" applyAlignment="1" applyProtection="1">
      <alignment vertical="center"/>
      <protection locked="0"/>
    </xf>
    <xf numFmtId="176" fontId="3" fillId="0" borderId="39" xfId="1" applyNumberFormat="1" applyFont="1" applyBorder="1" applyAlignment="1" applyProtection="1">
      <alignment vertical="center"/>
      <protection locked="0"/>
    </xf>
    <xf numFmtId="176" fontId="3" fillId="0" borderId="45" xfId="1" applyNumberFormat="1" applyFont="1" applyBorder="1" applyAlignment="1" applyProtection="1">
      <alignment vertical="center"/>
      <protection locked="0"/>
    </xf>
    <xf numFmtId="182" fontId="3" fillId="0" borderId="42" xfId="1" applyNumberFormat="1" applyFont="1" applyBorder="1" applyAlignment="1" applyProtection="1">
      <alignment vertical="center"/>
      <protection locked="0"/>
    </xf>
    <xf numFmtId="176" fontId="3" fillId="0" borderId="44" xfId="1" applyNumberFormat="1" applyFont="1" applyBorder="1" applyAlignment="1" applyProtection="1">
      <alignment vertical="center"/>
      <protection locked="0"/>
    </xf>
    <xf numFmtId="182" fontId="3" fillId="0" borderId="7" xfId="1" applyNumberFormat="1" applyFont="1" applyBorder="1" applyAlignment="1" applyProtection="1">
      <alignment vertical="center"/>
      <protection locked="0"/>
    </xf>
    <xf numFmtId="176" fontId="3" fillId="0" borderId="7" xfId="1" applyNumberFormat="1" applyFont="1" applyBorder="1" applyAlignment="1" applyProtection="1">
      <alignment vertical="center"/>
      <protection locked="0"/>
    </xf>
    <xf numFmtId="0" fontId="3" fillId="2" borderId="38" xfId="1" applyFont="1" applyFill="1" applyBorder="1" applyAlignment="1" applyProtection="1">
      <alignment horizontal="center" vertical="center"/>
      <protection locked="0"/>
    </xf>
    <xf numFmtId="0" fontId="3" fillId="2" borderId="37" xfId="1" applyFont="1" applyFill="1" applyBorder="1" applyAlignment="1" applyProtection="1">
      <alignment horizontal="center" vertical="center"/>
      <protection locked="0"/>
    </xf>
    <xf numFmtId="182" fontId="3" fillId="2" borderId="38" xfId="1" applyNumberFormat="1" applyFont="1" applyFill="1" applyBorder="1" applyAlignment="1" applyProtection="1">
      <alignment vertical="center"/>
      <protection locked="0"/>
    </xf>
    <xf numFmtId="182" fontId="3" fillId="2" borderId="37" xfId="1" applyNumberFormat="1" applyFont="1" applyFill="1" applyBorder="1" applyAlignment="1" applyProtection="1">
      <alignment vertical="center" wrapText="1"/>
      <protection locked="0"/>
    </xf>
    <xf numFmtId="182" fontId="3" fillId="2" borderId="37" xfId="1" applyNumberFormat="1" applyFont="1" applyFill="1" applyBorder="1" applyAlignment="1" applyProtection="1">
      <alignment vertical="center"/>
      <protection locked="0"/>
    </xf>
    <xf numFmtId="176" fontId="3" fillId="2" borderId="37" xfId="1" applyNumberFormat="1" applyFont="1" applyFill="1" applyBorder="1" applyAlignment="1" applyProtection="1">
      <alignment vertical="center"/>
      <protection locked="0"/>
    </xf>
    <xf numFmtId="0" fontId="3" fillId="2" borderId="43" xfId="1" applyFont="1" applyFill="1" applyBorder="1" applyAlignment="1" applyProtection="1">
      <alignment horizontal="center" vertical="center"/>
      <protection locked="0"/>
    </xf>
    <xf numFmtId="0" fontId="3" fillId="2" borderId="42" xfId="1" applyFont="1" applyFill="1" applyBorder="1" applyAlignment="1" applyProtection="1">
      <alignment horizontal="center" vertical="center"/>
      <protection locked="0"/>
    </xf>
    <xf numFmtId="182" fontId="3" fillId="2" borderId="43" xfId="1" applyNumberFormat="1" applyFont="1" applyFill="1" applyBorder="1" applyAlignment="1" applyProtection="1">
      <alignment vertical="center"/>
      <protection locked="0"/>
    </xf>
    <xf numFmtId="182" fontId="3" fillId="2" borderId="42" xfId="1" applyNumberFormat="1" applyFont="1" applyFill="1" applyBorder="1" applyAlignment="1" applyProtection="1">
      <alignment vertical="center" wrapText="1"/>
      <protection locked="0"/>
    </xf>
    <xf numFmtId="182" fontId="3" fillId="2" borderId="13" xfId="1" applyNumberFormat="1" applyFont="1" applyFill="1" applyBorder="1" applyAlignment="1" applyProtection="1">
      <alignment vertical="center"/>
      <protection locked="0"/>
    </xf>
    <xf numFmtId="0" fontId="3" fillId="2" borderId="4" xfId="1" applyFont="1" applyFill="1" applyBorder="1" applyAlignment="1" applyProtection="1">
      <alignment horizontal="center" vertical="center"/>
      <protection locked="0"/>
    </xf>
    <xf numFmtId="0" fontId="3" fillId="2" borderId="1" xfId="1" applyFont="1" applyFill="1" applyBorder="1" applyAlignment="1" applyProtection="1">
      <alignment horizontal="center" vertical="center"/>
      <protection locked="0"/>
    </xf>
    <xf numFmtId="182" fontId="3" fillId="2" borderId="4" xfId="1" applyNumberFormat="1" applyFont="1" applyFill="1" applyBorder="1" applyAlignment="1" applyProtection="1">
      <alignment vertical="center"/>
      <protection locked="0"/>
    </xf>
    <xf numFmtId="182" fontId="3" fillId="2" borderId="1" xfId="1" applyNumberFormat="1" applyFont="1" applyFill="1" applyBorder="1" applyAlignment="1" applyProtection="1">
      <alignment vertical="center" wrapText="1"/>
      <protection locked="0"/>
    </xf>
    <xf numFmtId="182" fontId="3" fillId="2" borderId="42" xfId="1" applyNumberFormat="1" applyFont="1" applyFill="1" applyBorder="1" applyAlignment="1" applyProtection="1">
      <alignment vertical="center"/>
      <protection locked="0"/>
    </xf>
    <xf numFmtId="176" fontId="3" fillId="2" borderId="42" xfId="1" applyNumberFormat="1" applyFont="1" applyFill="1" applyBorder="1" applyAlignment="1" applyProtection="1">
      <alignment vertical="center"/>
      <protection locked="0"/>
    </xf>
    <xf numFmtId="0" fontId="3" fillId="2" borderId="13" xfId="1" applyFont="1" applyFill="1" applyBorder="1" applyAlignment="1" applyProtection="1">
      <alignment horizontal="center" vertical="center"/>
      <protection locked="0"/>
    </xf>
    <xf numFmtId="0" fontId="3" fillId="2" borderId="7" xfId="1" applyFont="1" applyFill="1" applyBorder="1" applyAlignment="1" applyProtection="1">
      <alignment horizontal="center" vertical="center"/>
      <protection locked="0"/>
    </xf>
    <xf numFmtId="182" fontId="3" fillId="2" borderId="17" xfId="1" applyNumberFormat="1" applyFont="1" applyFill="1" applyBorder="1" applyAlignment="1" applyProtection="1">
      <alignment vertical="center"/>
      <protection locked="0"/>
    </xf>
    <xf numFmtId="182" fontId="3" fillId="2" borderId="7" xfId="1" applyNumberFormat="1" applyFont="1" applyFill="1" applyBorder="1" applyAlignment="1" applyProtection="1">
      <alignment vertical="center" wrapText="1"/>
      <protection locked="0"/>
    </xf>
    <xf numFmtId="182" fontId="3" fillId="2" borderId="7" xfId="1" applyNumberFormat="1" applyFont="1" applyFill="1" applyBorder="1" applyAlignment="1" applyProtection="1">
      <alignment vertical="center"/>
      <protection locked="0"/>
    </xf>
    <xf numFmtId="176" fontId="3" fillId="2" borderId="7" xfId="1" applyNumberFormat="1" applyFont="1" applyFill="1" applyBorder="1" applyAlignment="1" applyProtection="1">
      <alignment vertical="center"/>
      <protection locked="0"/>
    </xf>
    <xf numFmtId="182" fontId="3" fillId="2" borderId="3" xfId="1" applyNumberFormat="1" applyFont="1" applyFill="1" applyBorder="1" applyAlignment="1" applyProtection="1">
      <alignment vertical="center"/>
      <protection locked="0"/>
    </xf>
    <xf numFmtId="182" fontId="3" fillId="2" borderId="1" xfId="1" applyNumberFormat="1" applyFont="1" applyFill="1" applyBorder="1" applyAlignment="1" applyProtection="1">
      <alignment vertical="center"/>
      <protection locked="0"/>
    </xf>
    <xf numFmtId="181" fontId="3" fillId="0" borderId="37" xfId="1" applyNumberFormat="1" applyFont="1" applyBorder="1" applyAlignment="1" applyProtection="1">
      <alignment vertical="center" shrinkToFit="1"/>
      <protection locked="0"/>
    </xf>
    <xf numFmtId="176" fontId="3" fillId="2" borderId="39" xfId="1" applyNumberFormat="1" applyFont="1" applyFill="1" applyBorder="1" applyAlignment="1" applyProtection="1">
      <alignment vertical="center"/>
      <protection locked="0"/>
    </xf>
    <xf numFmtId="181" fontId="3" fillId="0" borderId="42" xfId="1" applyNumberFormat="1" applyFont="1" applyBorder="1" applyAlignment="1" applyProtection="1">
      <alignment vertical="center" shrinkToFit="1"/>
      <protection locked="0"/>
    </xf>
    <xf numFmtId="176" fontId="3" fillId="2" borderId="44" xfId="1" applyNumberFormat="1" applyFont="1" applyFill="1" applyBorder="1" applyAlignment="1" applyProtection="1">
      <alignment vertical="center"/>
      <protection locked="0"/>
    </xf>
    <xf numFmtId="181" fontId="3" fillId="0" borderId="47" xfId="1" applyNumberFormat="1" applyFont="1" applyBorder="1" applyAlignment="1" applyProtection="1">
      <alignment vertical="center" shrinkToFit="1"/>
      <protection locked="0"/>
    </xf>
    <xf numFmtId="176" fontId="3" fillId="2" borderId="47" xfId="1" applyNumberFormat="1" applyFont="1" applyFill="1" applyBorder="1" applyAlignment="1" applyProtection="1">
      <alignment vertical="center"/>
      <protection locked="0"/>
    </xf>
    <xf numFmtId="176" fontId="3" fillId="2" borderId="48" xfId="1" applyNumberFormat="1" applyFont="1" applyFill="1" applyBorder="1" applyAlignment="1" applyProtection="1">
      <alignment vertical="center"/>
      <protection locked="0"/>
    </xf>
    <xf numFmtId="176" fontId="3" fillId="2" borderId="77" xfId="1" applyNumberFormat="1" applyFont="1" applyFill="1" applyBorder="1" applyAlignment="1" applyProtection="1">
      <alignment vertical="center"/>
      <protection locked="0"/>
    </xf>
    <xf numFmtId="181" fontId="3" fillId="0" borderId="13" xfId="1" applyNumberFormat="1" applyFont="1" applyBorder="1" applyAlignment="1" applyProtection="1">
      <alignment vertical="center" shrinkToFit="1"/>
      <protection locked="0"/>
    </xf>
    <xf numFmtId="176" fontId="3" fillId="2" borderId="45" xfId="1" applyNumberFormat="1" applyFont="1" applyFill="1" applyBorder="1" applyAlignment="1" applyProtection="1">
      <alignment vertical="center"/>
      <protection locked="0"/>
    </xf>
    <xf numFmtId="181" fontId="3" fillId="0" borderId="7" xfId="1" applyNumberFormat="1" applyFont="1" applyBorder="1" applyAlignment="1" applyProtection="1">
      <alignment vertical="center" shrinkToFit="1"/>
      <protection locked="0"/>
    </xf>
    <xf numFmtId="182" fontId="3" fillId="0" borderId="2" xfId="1" applyNumberFormat="1" applyFont="1" applyBorder="1" applyAlignment="1" applyProtection="1">
      <alignment vertical="center"/>
      <protection locked="0"/>
    </xf>
    <xf numFmtId="182" fontId="3" fillId="0" borderId="1" xfId="1" applyNumberFormat="1" applyFont="1" applyBorder="1" applyAlignment="1" applyProtection="1">
      <alignment vertical="center" wrapText="1"/>
      <protection locked="0"/>
    </xf>
    <xf numFmtId="182" fontId="3" fillId="0" borderId="8" xfId="1" applyNumberFormat="1" applyFont="1" applyBorder="1" applyAlignment="1" applyProtection="1">
      <alignment vertical="center"/>
      <protection locked="0"/>
    </xf>
    <xf numFmtId="182" fontId="3" fillId="0" borderId="5" xfId="1" applyNumberFormat="1" applyFont="1" applyBorder="1" applyAlignment="1" applyProtection="1">
      <alignment vertical="center" wrapText="1"/>
      <protection locked="0"/>
    </xf>
    <xf numFmtId="182" fontId="3" fillId="0" borderId="36" xfId="1" applyNumberFormat="1" applyFont="1" applyBorder="1" applyAlignment="1" applyProtection="1">
      <alignment vertical="center"/>
      <protection locked="0"/>
    </xf>
    <xf numFmtId="182" fontId="3" fillId="0" borderId="37" xfId="1" applyNumberFormat="1" applyFont="1" applyBorder="1" applyAlignment="1" applyProtection="1">
      <alignment vertical="center" wrapText="1"/>
      <protection locked="0"/>
    </xf>
    <xf numFmtId="182" fontId="3" fillId="0" borderId="41" xfId="1" applyNumberFormat="1" applyFont="1" applyBorder="1" applyAlignment="1" applyProtection="1">
      <alignment vertical="center"/>
      <protection locked="0"/>
    </xf>
    <xf numFmtId="182" fontId="3" fillId="0" borderId="42" xfId="1" applyNumberFormat="1" applyFont="1" applyBorder="1" applyAlignment="1" applyProtection="1">
      <alignment vertical="center" wrapText="1"/>
      <protection locked="0"/>
    </xf>
    <xf numFmtId="182" fontId="3" fillId="0" borderId="12" xfId="1" applyNumberFormat="1" applyFont="1" applyBorder="1" applyAlignment="1" applyProtection="1">
      <alignment vertical="center"/>
      <protection locked="0"/>
    </xf>
    <xf numFmtId="182" fontId="3" fillId="0" borderId="7" xfId="1" applyNumberFormat="1" applyFont="1" applyBorder="1" applyAlignment="1" applyProtection="1">
      <alignment vertical="center" wrapText="1"/>
      <protection locked="0"/>
    </xf>
    <xf numFmtId="0" fontId="2" fillId="4" borderId="1" xfId="1" applyFill="1" applyBorder="1" applyAlignment="1">
      <alignment vertical="center" wrapText="1"/>
    </xf>
    <xf numFmtId="0" fontId="2" fillId="0" borderId="1" xfId="1" applyBorder="1" applyAlignment="1">
      <alignment vertical="center" wrapText="1"/>
    </xf>
    <xf numFmtId="0" fontId="2" fillId="0" borderId="1" xfId="1" applyBorder="1" applyAlignment="1">
      <alignment horizontal="right" vertical="center" wrapText="1"/>
    </xf>
    <xf numFmtId="14" fontId="2" fillId="0" borderId="1" xfId="1" applyNumberFormat="1" applyBorder="1" applyAlignment="1">
      <alignment vertical="center" shrinkToFit="1"/>
    </xf>
    <xf numFmtId="0" fontId="0" fillId="2" borderId="2" xfId="0" applyFill="1" applyBorder="1" applyProtection="1">
      <alignment vertical="center"/>
      <protection locked="0"/>
    </xf>
    <xf numFmtId="0" fontId="0" fillId="2" borderId="4" xfId="0" applyFill="1" applyBorder="1" applyProtection="1">
      <alignment vertical="center"/>
      <protection locked="0"/>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0" fillId="0" borderId="4" xfId="0" applyBorder="1" applyAlignment="1">
      <alignment horizontal="center" vertical="center"/>
    </xf>
    <xf numFmtId="0" fontId="9" fillId="0" borderId="2" xfId="0" applyFont="1" applyBorder="1">
      <alignment vertical="center"/>
    </xf>
    <xf numFmtId="0" fontId="9" fillId="0" borderId="3" xfId="0" applyFont="1" applyBorder="1">
      <alignment vertical="center"/>
    </xf>
    <xf numFmtId="0" fontId="0" fillId="0" borderId="3" xfId="0" applyBorder="1">
      <alignment vertical="center"/>
    </xf>
    <xf numFmtId="0" fontId="0" fillId="0" borderId="4" xfId="0" applyBorder="1">
      <alignment vertical="center"/>
    </xf>
    <xf numFmtId="0" fontId="9" fillId="0" borderId="8"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8" xfId="0" applyFont="1" applyBorder="1" applyAlignment="1">
      <alignment horizontal="center" vertical="center"/>
    </xf>
    <xf numFmtId="0" fontId="9" fillId="0" borderId="16" xfId="0" applyFont="1" applyBorder="1" applyAlignment="1">
      <alignment horizontal="center" vertical="center"/>
    </xf>
    <xf numFmtId="0" fontId="9" fillId="0" borderId="9" xfId="0" applyFont="1" applyBorder="1" applyAlignment="1">
      <alignment horizontal="center" vertical="center"/>
    </xf>
    <xf numFmtId="0" fontId="9" fillId="0" borderId="12" xfId="0" applyFont="1" applyBorder="1" applyAlignment="1">
      <alignment horizontal="center" vertical="center"/>
    </xf>
    <xf numFmtId="0" fontId="9" fillId="0" borderId="17" xfId="0" applyFont="1" applyBorder="1" applyAlignment="1">
      <alignment horizontal="center" vertical="center"/>
    </xf>
    <xf numFmtId="0" fontId="9" fillId="0" borderId="13" xfId="0" applyFont="1" applyBorder="1" applyAlignment="1">
      <alignment horizontal="center" vertical="center"/>
    </xf>
    <xf numFmtId="0" fontId="9" fillId="0" borderId="1" xfId="0" applyFont="1" applyBorder="1">
      <alignment vertical="center"/>
    </xf>
    <xf numFmtId="0" fontId="0" fillId="0" borderId="2" xfId="0" applyBorder="1" applyAlignment="1">
      <alignment horizontal="center" vertical="center"/>
    </xf>
    <xf numFmtId="0" fontId="0" fillId="0" borderId="1" xfId="0" applyBorder="1" applyAlignment="1">
      <alignment horizontal="center" vertical="center"/>
    </xf>
    <xf numFmtId="0" fontId="8" fillId="0" borderId="15" xfId="0" applyFont="1" applyBorder="1">
      <alignment vertic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3" borderId="1" xfId="0" applyFill="1" applyBorder="1" applyAlignment="1" applyProtection="1">
      <alignment horizontal="center" vertical="center"/>
      <protection locked="0"/>
    </xf>
    <xf numFmtId="184" fontId="0" fillId="2" borderId="2" xfId="0" applyNumberFormat="1" applyFill="1" applyBorder="1" applyAlignment="1" applyProtection="1">
      <alignment horizontal="center" vertical="center"/>
      <protection locked="0"/>
    </xf>
    <xf numFmtId="184" fontId="0" fillId="2" borderId="4" xfId="0" applyNumberFormat="1" applyFill="1" applyBorder="1" applyProtection="1">
      <alignment vertical="center"/>
      <protection locked="0"/>
    </xf>
    <xf numFmtId="0" fontId="0" fillId="2" borderId="2" xfId="0" applyFill="1" applyBorder="1" applyAlignment="1" applyProtection="1">
      <alignment horizontal="center" vertical="center"/>
      <protection locked="0"/>
    </xf>
    <xf numFmtId="0" fontId="0" fillId="0" borderId="3" xfId="0" applyBorder="1" applyAlignment="1">
      <alignment horizontal="center" vertical="center"/>
    </xf>
    <xf numFmtId="0" fontId="0" fillId="0" borderId="0" xfId="0"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9" fillId="0" borderId="4" xfId="0" applyFont="1" applyBorder="1">
      <alignment vertical="center"/>
    </xf>
    <xf numFmtId="0" fontId="0" fillId="0" borderId="72" xfId="0" applyBorder="1" applyAlignment="1">
      <alignment horizontal="center" vertical="center"/>
    </xf>
    <xf numFmtId="0" fontId="9" fillId="0" borderId="40" xfId="0" applyFont="1" applyBorder="1">
      <alignment vertical="center"/>
    </xf>
    <xf numFmtId="0" fontId="9" fillId="0" borderId="73" xfId="0" applyFont="1" applyBorder="1">
      <alignment vertical="center"/>
    </xf>
    <xf numFmtId="0" fontId="0" fillId="0" borderId="73" xfId="0" applyBorder="1">
      <alignment vertical="center"/>
    </xf>
    <xf numFmtId="0" fontId="0" fillId="0" borderId="43" xfId="0" applyBorder="1">
      <alignment vertical="center"/>
    </xf>
    <xf numFmtId="0" fontId="9" fillId="0" borderId="35" xfId="0" applyFont="1" applyBorder="1" applyAlignment="1">
      <alignment horizontal="center" vertical="center"/>
    </xf>
    <xf numFmtId="0" fontId="9" fillId="0" borderId="51" xfId="0" applyFont="1" applyBorder="1" applyAlignment="1">
      <alignment horizontal="center" vertical="center"/>
    </xf>
    <xf numFmtId="0" fontId="9" fillId="0" borderId="51" xfId="0" applyFont="1" applyBorder="1">
      <alignment vertical="center"/>
    </xf>
    <xf numFmtId="0" fontId="0" fillId="0" borderId="51" xfId="0" applyBorder="1">
      <alignment vertical="center"/>
    </xf>
    <xf numFmtId="0" fontId="0" fillId="0" borderId="52" xfId="0" applyBorder="1">
      <alignment vertical="center"/>
    </xf>
    <xf numFmtId="0" fontId="9" fillId="0" borderId="53" xfId="0" applyFont="1" applyBorder="1">
      <alignment vertical="center"/>
    </xf>
    <xf numFmtId="0" fontId="9" fillId="0" borderId="16" xfId="0" applyFont="1" applyBorder="1">
      <alignment vertical="center"/>
    </xf>
    <xf numFmtId="0" fontId="0" fillId="0" borderId="16" xfId="0" applyBorder="1">
      <alignment vertical="center"/>
    </xf>
    <xf numFmtId="0" fontId="0" fillId="0" borderId="9" xfId="0" applyBorder="1">
      <alignment vertical="center"/>
    </xf>
    <xf numFmtId="0" fontId="0" fillId="2" borderId="36" xfId="0" applyFill="1" applyBorder="1" applyProtection="1">
      <alignment vertical="center"/>
      <protection locked="0"/>
    </xf>
    <xf numFmtId="0" fontId="0" fillId="2" borderId="38" xfId="0" applyFill="1" applyBorder="1" applyProtection="1">
      <alignment vertical="center"/>
      <protection locked="0"/>
    </xf>
    <xf numFmtId="0" fontId="0" fillId="2" borderId="12" xfId="0" applyFill="1" applyBorder="1" applyProtection="1">
      <alignment vertical="center"/>
      <protection locked="0"/>
    </xf>
    <xf numFmtId="0" fontId="0" fillId="2" borderId="13" xfId="0" applyFill="1" applyBorder="1" applyProtection="1">
      <alignment vertical="center"/>
      <protection locked="0"/>
    </xf>
    <xf numFmtId="0" fontId="0" fillId="2" borderId="41" xfId="0" applyFill="1" applyBorder="1" applyProtection="1">
      <alignment vertical="center"/>
      <protection locked="0"/>
    </xf>
    <xf numFmtId="0" fontId="0" fillId="0" borderId="43" xfId="0" applyBorder="1" applyProtection="1">
      <alignment vertical="center"/>
      <protection locked="0"/>
    </xf>
    <xf numFmtId="0" fontId="0" fillId="2" borderId="8" xfId="0" applyFill="1" applyBorder="1" applyProtection="1">
      <alignment vertical="center"/>
      <protection locked="0"/>
    </xf>
    <xf numFmtId="0" fontId="0" fillId="2" borderId="9" xfId="0" applyFill="1" applyBorder="1" applyProtection="1">
      <alignment vertical="center"/>
      <protection locked="0"/>
    </xf>
    <xf numFmtId="0" fontId="0" fillId="0" borderId="16" xfId="0" applyBorder="1" applyAlignment="1">
      <alignment horizontal="center" vertical="center" wrapText="1"/>
    </xf>
    <xf numFmtId="0" fontId="0" fillId="0" borderId="17" xfId="0" applyBorder="1" applyAlignment="1">
      <alignment horizontal="center" vertical="center" wrapText="1"/>
    </xf>
    <xf numFmtId="183" fontId="0" fillId="0" borderId="1" xfId="0" applyNumberFormat="1" applyBorder="1" applyAlignment="1">
      <alignment vertical="center" wrapText="1"/>
    </xf>
    <xf numFmtId="182" fontId="0" fillId="0" borderId="1" xfId="0" applyNumberFormat="1" applyBorder="1" applyAlignment="1">
      <alignment vertical="center" wrapText="1"/>
    </xf>
    <xf numFmtId="0" fontId="0" fillId="0" borderId="1" xfId="0" applyBorder="1" applyAlignment="1">
      <alignment vertical="center" wrapText="1"/>
    </xf>
    <xf numFmtId="38" fontId="0" fillId="0" borderId="1" xfId="0" applyNumberFormat="1" applyBorder="1" applyAlignment="1">
      <alignment vertical="center" wrapText="1"/>
    </xf>
    <xf numFmtId="0" fontId="9" fillId="3" borderId="8" xfId="0" applyFont="1" applyFill="1" applyBorder="1" applyAlignment="1" applyProtection="1">
      <alignment horizontal="left" vertical="center" wrapText="1"/>
      <protection locked="0"/>
    </xf>
    <xf numFmtId="0" fontId="9" fillId="3" borderId="16" xfId="0" applyFont="1" applyFill="1" applyBorder="1" applyAlignment="1" applyProtection="1">
      <alignment horizontal="left" vertical="center" wrapText="1"/>
      <protection locked="0"/>
    </xf>
    <xf numFmtId="0" fontId="9" fillId="3" borderId="9" xfId="0" applyFont="1" applyFill="1" applyBorder="1" applyAlignment="1" applyProtection="1">
      <alignment horizontal="left" vertical="center" wrapText="1"/>
      <protection locked="0"/>
    </xf>
    <xf numFmtId="0" fontId="9" fillId="3" borderId="12" xfId="0" applyFont="1" applyFill="1" applyBorder="1" applyAlignment="1" applyProtection="1">
      <alignment horizontal="left" vertical="center" wrapText="1"/>
      <protection locked="0"/>
    </xf>
    <xf numFmtId="0" fontId="9" fillId="3" borderId="17" xfId="0" applyFont="1" applyFill="1" applyBorder="1" applyAlignment="1" applyProtection="1">
      <alignment horizontal="left" vertical="center" wrapText="1"/>
      <protection locked="0"/>
    </xf>
    <xf numFmtId="0" fontId="9" fillId="3" borderId="13" xfId="0" applyFont="1" applyFill="1"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10" fillId="0" borderId="31" xfId="0" applyFont="1" applyBorder="1" applyAlignment="1">
      <alignment vertical="center" wrapText="1"/>
    </xf>
    <xf numFmtId="0" fontId="10" fillId="0" borderId="30" xfId="0" applyFont="1" applyBorder="1" applyAlignment="1">
      <alignment vertical="center" wrapText="1"/>
    </xf>
    <xf numFmtId="177" fontId="10" fillId="0" borderId="31" xfId="0" applyNumberFormat="1" applyFont="1" applyBorder="1" applyAlignment="1">
      <alignment vertical="center" wrapText="1"/>
    </xf>
    <xf numFmtId="177" fontId="10" fillId="0" borderId="30" xfId="0" applyNumberFormat="1" applyFont="1" applyBorder="1" applyAlignment="1">
      <alignment vertical="center" wrapText="1"/>
    </xf>
    <xf numFmtId="0" fontId="0" fillId="0" borderId="27" xfId="0" applyBorder="1">
      <alignment vertical="center"/>
    </xf>
    <xf numFmtId="0" fontId="0" fillId="0" borderId="28" xfId="0" applyBorder="1">
      <alignment vertical="center"/>
    </xf>
    <xf numFmtId="0" fontId="0" fillId="0" borderId="57"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2" xfId="0" applyBorder="1" applyAlignment="1">
      <alignment vertical="center" wrapText="1"/>
    </xf>
    <xf numFmtId="184" fontId="0" fillId="0" borderId="2" xfId="0" applyNumberFormat="1" applyBorder="1" applyAlignment="1">
      <alignment horizontal="center" vertical="center"/>
    </xf>
    <xf numFmtId="184" fontId="0" fillId="0" borderId="3" xfId="0" applyNumberFormat="1" applyBorder="1">
      <alignment vertical="center"/>
    </xf>
    <xf numFmtId="184" fontId="0" fillId="0" borderId="4" xfId="0" applyNumberFormat="1" applyBorder="1">
      <alignment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9" fillId="3" borderId="59" xfId="0" applyFont="1" applyFill="1" applyBorder="1" applyAlignment="1" applyProtection="1">
      <alignment horizontal="left" vertical="center" wrapText="1"/>
      <protection locked="0"/>
    </xf>
    <xf numFmtId="0" fontId="9" fillId="3" borderId="60" xfId="0" applyFont="1" applyFill="1" applyBorder="1" applyAlignment="1" applyProtection="1">
      <alignment horizontal="left" vertical="center" wrapText="1"/>
      <protection locked="0"/>
    </xf>
    <xf numFmtId="0" fontId="9" fillId="3" borderId="61" xfId="0" applyFont="1" applyFill="1" applyBorder="1" applyAlignment="1" applyProtection="1">
      <alignment horizontal="left" vertical="center" wrapText="1"/>
      <protection locked="0"/>
    </xf>
    <xf numFmtId="0" fontId="9" fillId="3" borderId="63" xfId="0" applyFont="1" applyFill="1" applyBorder="1" applyAlignment="1" applyProtection="1">
      <alignment horizontal="left" vertical="center" wrapText="1"/>
      <protection locked="0"/>
    </xf>
    <xf numFmtId="0" fontId="9" fillId="3" borderId="64" xfId="0" applyFont="1" applyFill="1" applyBorder="1" applyAlignment="1" applyProtection="1">
      <alignment horizontal="left" vertical="center" wrapText="1"/>
      <protection locked="0"/>
    </xf>
    <xf numFmtId="0" fontId="9" fillId="3" borderId="65" xfId="0" applyFont="1" applyFill="1" applyBorder="1" applyAlignment="1" applyProtection="1">
      <alignment horizontal="left" vertical="center" wrapText="1"/>
      <protection locked="0"/>
    </xf>
    <xf numFmtId="183" fontId="0" fillId="0" borderId="7" xfId="0" applyNumberFormat="1" applyBorder="1" applyAlignment="1">
      <alignment vertical="center" wrapText="1"/>
    </xf>
    <xf numFmtId="0" fontId="0" fillId="0" borderId="7" xfId="0" applyBorder="1" applyAlignment="1">
      <alignment vertical="center" wrapText="1"/>
    </xf>
    <xf numFmtId="38" fontId="0" fillId="0" borderId="7" xfId="0" applyNumberFormat="1" applyBorder="1" applyAlignment="1">
      <alignment vertical="center" wrapText="1"/>
    </xf>
    <xf numFmtId="0" fontId="10" fillId="0" borderId="6" xfId="0" applyFont="1" applyBorder="1" applyAlignment="1">
      <alignment vertical="center" wrapText="1"/>
    </xf>
    <xf numFmtId="177" fontId="10" fillId="0" borderId="10" xfId="0" applyNumberFormat="1" applyFont="1" applyBorder="1" applyAlignment="1">
      <alignment vertical="center" wrapText="1"/>
    </xf>
    <xf numFmtId="177" fontId="10" fillId="0" borderId="0" xfId="0" applyNumberFormat="1" applyFont="1" applyAlignment="1">
      <alignment vertical="center" wrapText="1"/>
    </xf>
    <xf numFmtId="177" fontId="10" fillId="0" borderId="11" xfId="0" applyNumberFormat="1" applyFont="1" applyBorder="1" applyAlignment="1">
      <alignment vertical="center" wrapText="1"/>
    </xf>
    <xf numFmtId="177" fontId="0" fillId="0" borderId="5" xfId="0" applyNumberFormat="1" applyBorder="1">
      <alignment vertical="center"/>
    </xf>
    <xf numFmtId="0" fontId="0" fillId="0" borderId="5" xfId="0" applyBorder="1">
      <alignment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0" fillId="0" borderId="8" xfId="0" applyBorder="1" applyAlignment="1">
      <alignment vertical="center" wrapText="1"/>
    </xf>
    <xf numFmtId="0" fontId="0" fillId="0" borderId="16" xfId="0" applyBorder="1" applyAlignment="1">
      <alignment vertical="center" wrapText="1"/>
    </xf>
    <xf numFmtId="0" fontId="0" fillId="0" borderId="9" xfId="0" applyBorder="1" applyAlignment="1">
      <alignment vertical="center" wrapText="1"/>
    </xf>
    <xf numFmtId="0" fontId="0" fillId="0" borderId="2" xfId="0" applyBorder="1">
      <alignment vertical="center"/>
    </xf>
    <xf numFmtId="0" fontId="0" fillId="0" borderId="1" xfId="0" applyBorder="1">
      <alignment vertical="center"/>
    </xf>
    <xf numFmtId="0" fontId="0" fillId="0" borderId="8"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3" fillId="2" borderId="2" xfId="1" applyFont="1" applyFill="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3" fillId="0" borderId="2" xfId="1" applyFont="1" applyBorder="1" applyAlignment="1">
      <alignment horizontal="center" vertical="center"/>
    </xf>
    <xf numFmtId="0" fontId="3" fillId="0" borderId="4" xfId="1" applyFont="1" applyBorder="1" applyAlignment="1">
      <alignment horizontal="center" vertical="center"/>
    </xf>
    <xf numFmtId="0" fontId="3" fillId="0" borderId="1" xfId="1" applyFont="1" applyBorder="1" applyAlignment="1">
      <alignment horizontal="center" vertical="center"/>
    </xf>
    <xf numFmtId="0" fontId="3" fillId="0" borderId="66" xfId="1" applyFont="1" applyBorder="1" applyAlignment="1">
      <alignment horizontal="center" vertical="center"/>
    </xf>
    <xf numFmtId="0" fontId="0" fillId="0" borderId="68" xfId="0" applyBorder="1" applyAlignment="1">
      <alignment horizontal="center" vertical="center"/>
    </xf>
    <xf numFmtId="0" fontId="3" fillId="0" borderId="5" xfId="1" applyFont="1" applyBorder="1" applyAlignment="1">
      <alignment vertical="top" wrapText="1"/>
    </xf>
    <xf numFmtId="0" fontId="0" fillId="0" borderId="6" xfId="0" applyBorder="1" applyAlignment="1">
      <alignment vertical="top" wrapText="1"/>
    </xf>
    <xf numFmtId="0" fontId="0" fillId="0" borderId="7" xfId="0" applyBorder="1" applyAlignment="1">
      <alignment vertical="top" wrapText="1"/>
    </xf>
    <xf numFmtId="0" fontId="0" fillId="0" borderId="5" xfId="0" applyBorder="1" applyAlignment="1">
      <alignment vertical="top" wrapText="1"/>
    </xf>
    <xf numFmtId="0" fontId="13" fillId="0" borderId="0" xfId="1" applyFont="1" applyAlignment="1">
      <alignment horizontal="left" vertical="center"/>
    </xf>
    <xf numFmtId="0" fontId="14" fillId="0" borderId="5" xfId="1" applyFont="1" applyBorder="1" applyAlignment="1">
      <alignment horizontal="center" vertical="center"/>
    </xf>
    <xf numFmtId="0" fontId="14" fillId="0" borderId="6" xfId="1" applyFont="1" applyBorder="1" applyAlignment="1">
      <alignment horizontal="center" vertical="center"/>
    </xf>
    <xf numFmtId="0" fontId="14" fillId="0" borderId="7" xfId="1" applyFont="1" applyBorder="1" applyAlignment="1">
      <alignment horizontal="center" vertical="center"/>
    </xf>
    <xf numFmtId="0" fontId="14" fillId="0" borderId="2" xfId="1" applyFont="1" applyBorder="1" applyAlignment="1">
      <alignment horizontal="center" vertical="center"/>
    </xf>
    <xf numFmtId="0" fontId="14" fillId="0" borderId="3" xfId="1" applyFont="1" applyBorder="1" applyAlignment="1">
      <alignment horizontal="center" vertical="center"/>
    </xf>
    <xf numFmtId="0" fontId="14" fillId="0" borderId="4" xfId="1" applyFont="1" applyBorder="1" applyAlignment="1">
      <alignment horizontal="center" vertical="center"/>
    </xf>
    <xf numFmtId="0" fontId="15" fillId="0" borderId="5" xfId="1" applyFont="1" applyBorder="1" applyAlignment="1">
      <alignment horizontal="center" vertical="center"/>
    </xf>
    <xf numFmtId="0" fontId="15" fillId="0" borderId="6" xfId="1" applyFont="1" applyBorder="1" applyAlignment="1">
      <alignment horizontal="center" vertical="center"/>
    </xf>
    <xf numFmtId="0" fontId="15" fillId="0" borderId="7" xfId="1" applyFont="1" applyBorder="1" applyAlignment="1">
      <alignment horizontal="center" vertical="center"/>
    </xf>
    <xf numFmtId="0" fontId="3" fillId="0" borderId="8" xfId="1" applyFont="1" applyBorder="1" applyAlignment="1">
      <alignment horizontal="center" vertical="center"/>
    </xf>
    <xf numFmtId="0" fontId="0" fillId="0" borderId="9" xfId="0" applyBorder="1" applyAlignment="1">
      <alignment horizontal="center" vertical="center"/>
    </xf>
    <xf numFmtId="0" fontId="3" fillId="0" borderId="10" xfId="1" applyFont="1" applyBorder="1" applyAlignment="1">
      <alignment horizontal="center" vertical="center"/>
    </xf>
    <xf numFmtId="0" fontId="0" fillId="0" borderId="11" xfId="0" applyBorder="1" applyAlignment="1">
      <alignment horizontal="center" vertical="center"/>
    </xf>
    <xf numFmtId="0" fontId="3" fillId="0" borderId="12" xfId="1" applyFont="1" applyBorder="1" applyAlignment="1">
      <alignment horizontal="center" vertical="center"/>
    </xf>
    <xf numFmtId="0" fontId="0" fillId="0" borderId="13" xfId="0" applyBorder="1" applyAlignment="1">
      <alignment horizontal="center" vertical="center"/>
    </xf>
    <xf numFmtId="0" fontId="3" fillId="0" borderId="2" xfId="1" applyFont="1" applyBorder="1" applyAlignment="1" applyProtection="1">
      <alignment horizontal="center" vertical="center"/>
      <protection locked="0"/>
    </xf>
    <xf numFmtId="0" fontId="3" fillId="0" borderId="2" xfId="1" applyFont="1"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14" fillId="0" borderId="1" xfId="1" applyFont="1" applyBorder="1" applyAlignment="1">
      <alignment horizontal="center" vertical="center"/>
    </xf>
    <xf numFmtId="0" fontId="14" fillId="0" borderId="8" xfId="1" applyFont="1" applyBorder="1" applyAlignment="1">
      <alignment horizontal="center" vertical="center" wrapText="1"/>
    </xf>
    <xf numFmtId="0" fontId="14" fillId="0" borderId="10" xfId="1" applyFont="1" applyBorder="1" applyAlignment="1">
      <alignment horizontal="center" vertical="center" wrapText="1"/>
    </xf>
    <xf numFmtId="0" fontId="14" fillId="0" borderId="12" xfId="1" applyFont="1" applyBorder="1" applyAlignment="1">
      <alignment horizontal="center" vertical="center" wrapText="1"/>
    </xf>
    <xf numFmtId="0" fontId="14" fillId="0" borderId="5" xfId="1" applyFont="1" applyBorder="1" applyAlignment="1">
      <alignment horizontal="center" vertical="center" wrapText="1"/>
    </xf>
    <xf numFmtId="0" fontId="14" fillId="0" borderId="6" xfId="1" applyFont="1" applyBorder="1" applyAlignment="1">
      <alignment horizontal="center" vertical="center" wrapText="1"/>
    </xf>
    <xf numFmtId="0" fontId="14" fillId="0" borderId="7" xfId="1" applyFont="1" applyBorder="1" applyAlignment="1">
      <alignment horizontal="center" vertical="center" wrapText="1"/>
    </xf>
    <xf numFmtId="0" fontId="14" fillId="0" borderId="16" xfId="1" applyFont="1" applyBorder="1" applyAlignment="1">
      <alignment horizontal="center" vertical="center" wrapText="1"/>
    </xf>
    <xf numFmtId="0" fontId="14" fillId="0" borderId="9" xfId="1" applyFont="1" applyBorder="1" applyAlignment="1">
      <alignment horizontal="center" vertical="center" wrapText="1"/>
    </xf>
    <xf numFmtId="0" fontId="14" fillId="4" borderId="8" xfId="1" applyFont="1" applyFill="1" applyBorder="1" applyAlignment="1">
      <alignment horizontal="center" vertical="center" wrapText="1"/>
    </xf>
    <xf numFmtId="0" fontId="14" fillId="4" borderId="16" xfId="1" applyFont="1" applyFill="1" applyBorder="1" applyAlignment="1">
      <alignment horizontal="center" vertical="center" wrapText="1"/>
    </xf>
    <xf numFmtId="0" fontId="14" fillId="4" borderId="9" xfId="1" applyFont="1" applyFill="1" applyBorder="1" applyAlignment="1">
      <alignment horizontal="center" vertical="center" wrapText="1"/>
    </xf>
    <xf numFmtId="0" fontId="0" fillId="0" borderId="6" xfId="0" applyBorder="1" applyAlignment="1">
      <alignment horizontal="center" vertical="center"/>
    </xf>
    <xf numFmtId="0" fontId="3" fillId="0" borderId="2" xfId="1" applyFont="1" applyBorder="1" applyAlignment="1">
      <alignment horizontal="center" vertical="center" wrapText="1"/>
    </xf>
    <xf numFmtId="0" fontId="3" fillId="0" borderId="35" xfId="1" applyFont="1" applyBorder="1" applyAlignment="1">
      <alignment horizontal="center" vertical="center"/>
    </xf>
    <xf numFmtId="0" fontId="0" fillId="0" borderId="38" xfId="0" applyBorder="1" applyAlignment="1">
      <alignment horizontal="center" vertical="center"/>
    </xf>
    <xf numFmtId="0" fontId="3" fillId="0" borderId="53" xfId="1" applyFont="1" applyBorder="1" applyAlignment="1">
      <alignment horizontal="center" vertical="center"/>
    </xf>
    <xf numFmtId="0" fontId="3" fillId="0" borderId="40" xfId="1" applyFont="1" applyBorder="1" applyAlignment="1">
      <alignment horizontal="center" vertical="center"/>
    </xf>
    <xf numFmtId="0" fontId="0" fillId="0" borderId="43" xfId="0" applyBorder="1" applyAlignment="1">
      <alignment horizontal="center" vertical="center"/>
    </xf>
    <xf numFmtId="49" fontId="21" fillId="0" borderId="0" xfId="1" applyNumberFormat="1" applyFont="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colors>
    <mruColors>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95250</xdr:colOff>
      <xdr:row>0</xdr:row>
      <xdr:rowOff>95250</xdr:rowOff>
    </xdr:from>
    <xdr:to>
      <xdr:col>25</xdr:col>
      <xdr:colOff>137227</xdr:colOff>
      <xdr:row>5</xdr:row>
      <xdr:rowOff>152400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0620375" y="95250"/>
          <a:ext cx="15167677" cy="1266825"/>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a:t>＜シートの構成＞</a:t>
          </a:r>
          <a:endParaRPr kumimoji="1" lang="en-US" altLang="ja-JP" sz="1400" b="1"/>
        </a:p>
        <a:p>
          <a:pPr algn="l"/>
          <a:r>
            <a:rPr kumimoji="1" lang="ja-JP" altLang="en-US" sz="1400" b="1"/>
            <a:t>「</a:t>
          </a:r>
          <a:r>
            <a:rPr kumimoji="1" lang="en-US" altLang="ja-JP" sz="1400" b="1"/>
            <a:t>1_</a:t>
          </a:r>
          <a:r>
            <a:rPr kumimoji="1" lang="ja-JP" altLang="en-US" sz="1400" b="1"/>
            <a:t>入力シート」：住宅に使用した木材の情報入力をするシート</a:t>
          </a:r>
          <a:endParaRPr kumimoji="1" lang="en-US" altLang="ja-JP" sz="1400" b="1"/>
        </a:p>
        <a:p>
          <a:pPr algn="l"/>
          <a:r>
            <a:rPr kumimoji="1" lang="ja-JP" altLang="ja-JP" sz="1400" b="1">
              <a:solidFill>
                <a:schemeClr val="dk1"/>
              </a:solidFill>
              <a:effectLst/>
              <a:latin typeface="+mn-lt"/>
              <a:ea typeface="+mn-ea"/>
              <a:cs typeface="+mn-cs"/>
            </a:rPr>
            <a:t>「</a:t>
          </a:r>
          <a:r>
            <a:rPr kumimoji="1" lang="en-US" altLang="ja-JP" sz="1400" b="1">
              <a:solidFill>
                <a:schemeClr val="dk1"/>
              </a:solidFill>
              <a:effectLst/>
              <a:latin typeface="+mn-lt"/>
              <a:ea typeface="+mn-ea"/>
              <a:cs typeface="+mn-cs"/>
            </a:rPr>
            <a:t>1_</a:t>
          </a:r>
          <a:r>
            <a:rPr kumimoji="1" lang="ja-JP" altLang="en-US" sz="1400" b="1">
              <a:solidFill>
                <a:schemeClr val="dk1"/>
              </a:solidFill>
              <a:effectLst/>
              <a:latin typeface="+mn-lt"/>
              <a:ea typeface="+mn-ea"/>
              <a:cs typeface="+mn-cs"/>
            </a:rPr>
            <a:t>入力シート（記入</a:t>
          </a:r>
          <a:r>
            <a:rPr kumimoji="1" lang="ja-JP" altLang="ja-JP" sz="1400" b="1">
              <a:solidFill>
                <a:schemeClr val="dk1"/>
              </a:solidFill>
              <a:effectLst/>
              <a:latin typeface="+mn-lt"/>
              <a:ea typeface="+mn-ea"/>
              <a:cs typeface="+mn-cs"/>
            </a:rPr>
            <a:t>例</a:t>
          </a:r>
          <a:r>
            <a:rPr kumimoji="1" lang="ja-JP" altLang="en-US" sz="1400" b="1">
              <a:solidFill>
                <a:schemeClr val="dk1"/>
              </a:solidFill>
              <a:effectLst/>
              <a:latin typeface="+mn-lt"/>
              <a:ea typeface="+mn-ea"/>
              <a:cs typeface="+mn-cs"/>
            </a:rPr>
            <a:t>）</a:t>
          </a:r>
          <a:r>
            <a:rPr kumimoji="1" lang="ja-JP" altLang="ja-JP" sz="1400" b="1">
              <a:solidFill>
                <a:schemeClr val="dk1"/>
              </a:solidFill>
              <a:effectLst/>
              <a:latin typeface="+mn-lt"/>
              <a:ea typeface="+mn-ea"/>
              <a:cs typeface="+mn-cs"/>
            </a:rPr>
            <a:t>」：「</a:t>
          </a:r>
          <a:r>
            <a:rPr kumimoji="1" lang="en-US" altLang="ja-JP" sz="1400" b="1">
              <a:solidFill>
                <a:schemeClr val="dk1"/>
              </a:solidFill>
              <a:effectLst/>
              <a:latin typeface="+mn-lt"/>
              <a:ea typeface="+mn-ea"/>
              <a:cs typeface="+mn-cs"/>
            </a:rPr>
            <a:t>1_</a:t>
          </a:r>
          <a:r>
            <a:rPr kumimoji="1" lang="ja-JP" altLang="ja-JP" sz="1400" b="1">
              <a:solidFill>
                <a:schemeClr val="dk1"/>
              </a:solidFill>
              <a:effectLst/>
              <a:latin typeface="+mn-lt"/>
              <a:ea typeface="+mn-ea"/>
              <a:cs typeface="+mn-cs"/>
            </a:rPr>
            <a:t>入力シート」の入力例があるシート　</a:t>
          </a:r>
          <a:r>
            <a:rPr kumimoji="1" lang="ja-JP" altLang="en-US" sz="1400" b="1"/>
            <a:t>　　　　</a:t>
          </a:r>
          <a:endParaRPr kumimoji="1" lang="en-US" altLang="ja-JP" sz="1400" b="1"/>
        </a:p>
        <a:p>
          <a:pPr algn="l"/>
          <a:r>
            <a:rPr kumimoji="1" lang="ja-JP" altLang="en-US" sz="1400" b="1"/>
            <a:t>「</a:t>
          </a:r>
          <a:r>
            <a:rPr kumimoji="1" lang="en-US" altLang="ja-JP" sz="1400" b="1"/>
            <a:t>2_</a:t>
          </a:r>
          <a:r>
            <a:rPr kumimoji="1" lang="ja-JP" altLang="en-US" sz="1400" b="1"/>
            <a:t>出力シート」：国産木材活用住宅ラベルのレベル等の算定結果を表示するシート　　　　　</a:t>
          </a:r>
          <a:endParaRPr kumimoji="1" lang="en-US" altLang="ja-JP" sz="1400" b="1"/>
        </a:p>
        <a:p>
          <a:pPr algn="l"/>
          <a:r>
            <a:rPr kumimoji="1" lang="ja-JP" altLang="en-US" sz="1400" b="1"/>
            <a:t>「</a:t>
          </a:r>
          <a:r>
            <a:rPr kumimoji="1" lang="en-US" altLang="ja-JP" sz="1400" b="1"/>
            <a:t>3_</a:t>
          </a:r>
          <a:r>
            <a:rPr kumimoji="1" lang="ja-JP" altLang="en-US" sz="1400" b="1"/>
            <a:t>各種係数値」：国産木材と外国産木材から構成される混合製品に係る国産木材使用量やスギの使用量の自動表示を行うために必要なデータシート</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127454</xdr:colOff>
      <xdr:row>15</xdr:row>
      <xdr:rowOff>312510</xdr:rowOff>
    </xdr:from>
    <xdr:to>
      <xdr:col>21</xdr:col>
      <xdr:colOff>328840</xdr:colOff>
      <xdr:row>17</xdr:row>
      <xdr:rowOff>38553</xdr:rowOff>
    </xdr:to>
    <xdr:sp macro="" textlink="">
      <xdr:nvSpPr>
        <xdr:cNvPr id="2" name="吹き出し: 四角形 6">
          <a:extLst>
            <a:ext uri="{FF2B5EF4-FFF2-40B4-BE49-F238E27FC236}">
              <a16:creationId xmlns:a16="http://schemas.microsoft.com/office/drawing/2014/main" id="{00000000-0008-0000-0100-000002000000}"/>
            </a:ext>
          </a:extLst>
        </xdr:cNvPr>
        <xdr:cNvSpPr/>
      </xdr:nvSpPr>
      <xdr:spPr>
        <a:xfrm>
          <a:off x="16807543" y="4666796"/>
          <a:ext cx="5406118" cy="406400"/>
        </a:xfrm>
        <a:prstGeom prst="wedgeRectCallout">
          <a:avLst>
            <a:gd name="adj1" fmla="val -51641"/>
            <a:gd name="adj2" fmla="val -103934"/>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１つの製品に複数の国産樹種が入る場合は、行を二つ活用するなどして入力できます。</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6</xdr:col>
      <xdr:colOff>932091</xdr:colOff>
      <xdr:row>18</xdr:row>
      <xdr:rowOff>251279</xdr:rowOff>
    </xdr:from>
    <xdr:to>
      <xdr:col>13</xdr:col>
      <xdr:colOff>487590</xdr:colOff>
      <xdr:row>20</xdr:row>
      <xdr:rowOff>232228</xdr:rowOff>
    </xdr:to>
    <xdr:sp macro="" textlink="">
      <xdr:nvSpPr>
        <xdr:cNvPr id="4" name="吹き出し: 四角形 8">
          <a:extLst>
            <a:ext uri="{FF2B5EF4-FFF2-40B4-BE49-F238E27FC236}">
              <a16:creationId xmlns:a16="http://schemas.microsoft.com/office/drawing/2014/main" id="{00000000-0008-0000-0100-000004000000}"/>
            </a:ext>
          </a:extLst>
        </xdr:cNvPr>
        <xdr:cNvSpPr/>
      </xdr:nvSpPr>
      <xdr:spPr>
        <a:xfrm>
          <a:off x="11386912" y="5626100"/>
          <a:ext cx="5134428" cy="661307"/>
        </a:xfrm>
        <a:prstGeom prst="wedgeRectCallout">
          <a:avLst>
            <a:gd name="adj1" fmla="val 57620"/>
            <a:gd name="adj2" fmla="val -46824"/>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１つの製品に国産材と外国産木材が混合し構成される樹種の割合がわかる場合は、製品情報等から、国産材の割合を調べて、量を按分して入力できます。</a:t>
          </a:r>
        </a:p>
      </xdr:txBody>
    </xdr:sp>
    <xdr:clientData/>
  </xdr:twoCellAnchor>
  <xdr:twoCellAnchor>
    <xdr:from>
      <xdr:col>22</xdr:col>
      <xdr:colOff>868137</xdr:colOff>
      <xdr:row>15</xdr:row>
      <xdr:rowOff>234949</xdr:rowOff>
    </xdr:from>
    <xdr:to>
      <xdr:col>29</xdr:col>
      <xdr:colOff>566965</xdr:colOff>
      <xdr:row>18</xdr:row>
      <xdr:rowOff>18596</xdr:rowOff>
    </xdr:to>
    <xdr:sp macro="" textlink="">
      <xdr:nvSpPr>
        <xdr:cNvPr id="5" name="吹き出し: 四角形 8">
          <a:extLst>
            <a:ext uri="{FF2B5EF4-FFF2-40B4-BE49-F238E27FC236}">
              <a16:creationId xmlns:a16="http://schemas.microsoft.com/office/drawing/2014/main" id="{00000000-0008-0000-0100-000005000000}"/>
            </a:ext>
          </a:extLst>
        </xdr:cNvPr>
        <xdr:cNvSpPr/>
      </xdr:nvSpPr>
      <xdr:spPr>
        <a:xfrm>
          <a:off x="23943583" y="4589235"/>
          <a:ext cx="5425168" cy="804182"/>
        </a:xfrm>
        <a:prstGeom prst="wedgeRectCallout">
          <a:avLst>
            <a:gd name="adj1" fmla="val -47880"/>
            <a:gd name="adj2" fmla="val 9839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つの製品に国産木材と外国産木材が混合し構成される樹種の割合がわからない場合は、製品情報等から分かる範囲でプルダウンで国産木材の樹種名を入力（樹種がわからない場合やプルダウンメニューに選択肢が無い場合はプルダウンで「樹種不明」を選択して入力）できます。</a:t>
          </a:r>
        </a:p>
      </xdr:txBody>
    </xdr:sp>
    <xdr:clientData/>
  </xdr:twoCellAnchor>
  <xdr:twoCellAnchor>
    <xdr:from>
      <xdr:col>17</xdr:col>
      <xdr:colOff>176893</xdr:colOff>
      <xdr:row>51</xdr:row>
      <xdr:rowOff>34018</xdr:rowOff>
    </xdr:from>
    <xdr:to>
      <xdr:col>31</xdr:col>
      <xdr:colOff>68035</xdr:colOff>
      <xdr:row>52</xdr:row>
      <xdr:rowOff>238125</xdr:rowOff>
    </xdr:to>
    <xdr:sp macro="" textlink="">
      <xdr:nvSpPr>
        <xdr:cNvPr id="6" name="吹き出し: 四角形 8">
          <a:extLst>
            <a:ext uri="{FF2B5EF4-FFF2-40B4-BE49-F238E27FC236}">
              <a16:creationId xmlns:a16="http://schemas.microsoft.com/office/drawing/2014/main" id="{00000000-0008-0000-0100-000006000000}"/>
            </a:ext>
          </a:extLst>
        </xdr:cNvPr>
        <xdr:cNvSpPr/>
      </xdr:nvSpPr>
      <xdr:spPr>
        <a:xfrm>
          <a:off x="19385643" y="16634732"/>
          <a:ext cx="10799535" cy="544286"/>
        </a:xfrm>
        <a:prstGeom prst="wedgeRectCallout">
          <a:avLst>
            <a:gd name="adj1" fmla="val -2871"/>
            <a:gd name="adj2" fmla="val 2112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つの製品に国産木材と外国産木材が混合し樹種が不明な場合や構成割合がわからない場合は、製品情報等から分かる範囲でプルダウンで国産木材の樹種名を入力することで、木材統計（農林水産省）からの製材・合板区分による国産木材率やスギ・ヒノキの換算比率から国産木材やスギ・ヒノキの使用量が自動的に算出されます。</a:t>
          </a:r>
        </a:p>
      </xdr:txBody>
    </xdr:sp>
    <xdr:clientData/>
  </xdr:twoCellAnchor>
  <xdr:twoCellAnchor>
    <xdr:from>
      <xdr:col>4</xdr:col>
      <xdr:colOff>1780270</xdr:colOff>
      <xdr:row>25</xdr:row>
      <xdr:rowOff>192770</xdr:rowOff>
    </xdr:from>
    <xdr:to>
      <xdr:col>6</xdr:col>
      <xdr:colOff>1369788</xdr:colOff>
      <xdr:row>27</xdr:row>
      <xdr:rowOff>173719</xdr:rowOff>
    </xdr:to>
    <xdr:sp macro="" textlink="">
      <xdr:nvSpPr>
        <xdr:cNvPr id="7" name="吹き出し: 四角形 8">
          <a:extLst>
            <a:ext uri="{FF2B5EF4-FFF2-40B4-BE49-F238E27FC236}">
              <a16:creationId xmlns:a16="http://schemas.microsoft.com/office/drawing/2014/main" id="{00000000-0008-0000-0100-000007000000}"/>
            </a:ext>
          </a:extLst>
        </xdr:cNvPr>
        <xdr:cNvSpPr/>
      </xdr:nvSpPr>
      <xdr:spPr>
        <a:xfrm>
          <a:off x="6690181" y="7948841"/>
          <a:ext cx="5134428" cy="661307"/>
        </a:xfrm>
        <a:prstGeom prst="wedgeRectCallout">
          <a:avLst>
            <a:gd name="adj1" fmla="val -60976"/>
            <a:gd name="adj2" fmla="val -20628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壁、柱、土台、梁、小屋組、斜材等の構造材のほか、羽柄材や造作材も入力できます。</a:t>
          </a:r>
        </a:p>
      </xdr:txBody>
    </xdr:sp>
    <xdr:clientData/>
  </xdr:twoCellAnchor>
  <xdr:twoCellAnchor>
    <xdr:from>
      <xdr:col>6</xdr:col>
      <xdr:colOff>79375</xdr:colOff>
      <xdr:row>0</xdr:row>
      <xdr:rowOff>181429</xdr:rowOff>
    </xdr:from>
    <xdr:to>
      <xdr:col>25</xdr:col>
      <xdr:colOff>97766</xdr:colOff>
      <xdr:row>5</xdr:row>
      <xdr:rowOff>223611</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0534196" y="181429"/>
          <a:ext cx="15167677" cy="1266825"/>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a:t>＜シートの構成＞</a:t>
          </a:r>
          <a:endParaRPr kumimoji="1" lang="en-US" altLang="ja-JP" sz="1400" b="1"/>
        </a:p>
        <a:p>
          <a:pPr algn="l"/>
          <a:r>
            <a:rPr kumimoji="1" lang="ja-JP" altLang="en-US" sz="1400" b="1"/>
            <a:t>「</a:t>
          </a:r>
          <a:r>
            <a:rPr kumimoji="1" lang="en-US" altLang="ja-JP" sz="1400" b="1"/>
            <a:t>1_</a:t>
          </a:r>
          <a:r>
            <a:rPr kumimoji="1" lang="ja-JP" altLang="en-US" sz="1400" b="1"/>
            <a:t>入力シート」：住宅に使用した木材の情報入力をするシート</a:t>
          </a:r>
          <a:endParaRPr kumimoji="1" lang="en-US" altLang="ja-JP" sz="1400" b="1"/>
        </a:p>
        <a:p>
          <a:pPr algn="l"/>
          <a:r>
            <a:rPr kumimoji="1" lang="ja-JP" altLang="ja-JP" sz="1400" b="1">
              <a:solidFill>
                <a:schemeClr val="dk1"/>
              </a:solidFill>
              <a:effectLst/>
              <a:latin typeface="+mn-lt"/>
              <a:ea typeface="+mn-ea"/>
              <a:cs typeface="+mn-cs"/>
            </a:rPr>
            <a:t>「</a:t>
          </a:r>
          <a:r>
            <a:rPr kumimoji="1" lang="en-US" altLang="ja-JP" sz="1400" b="1">
              <a:solidFill>
                <a:schemeClr val="dk1"/>
              </a:solidFill>
              <a:effectLst/>
              <a:latin typeface="+mn-lt"/>
              <a:ea typeface="+mn-ea"/>
              <a:cs typeface="+mn-cs"/>
            </a:rPr>
            <a:t>1_</a:t>
          </a:r>
          <a:r>
            <a:rPr kumimoji="1" lang="ja-JP" altLang="en-US" sz="1400" b="1">
              <a:solidFill>
                <a:schemeClr val="dk1"/>
              </a:solidFill>
              <a:effectLst/>
              <a:latin typeface="+mn-lt"/>
              <a:ea typeface="+mn-ea"/>
              <a:cs typeface="+mn-cs"/>
            </a:rPr>
            <a:t>入力シート（記入</a:t>
          </a:r>
          <a:r>
            <a:rPr kumimoji="1" lang="ja-JP" altLang="ja-JP" sz="1400" b="1">
              <a:solidFill>
                <a:schemeClr val="dk1"/>
              </a:solidFill>
              <a:effectLst/>
              <a:latin typeface="+mn-lt"/>
              <a:ea typeface="+mn-ea"/>
              <a:cs typeface="+mn-cs"/>
            </a:rPr>
            <a:t>例</a:t>
          </a:r>
          <a:r>
            <a:rPr kumimoji="1" lang="ja-JP" altLang="en-US" sz="1400" b="1">
              <a:solidFill>
                <a:schemeClr val="dk1"/>
              </a:solidFill>
              <a:effectLst/>
              <a:latin typeface="+mn-lt"/>
              <a:ea typeface="+mn-ea"/>
              <a:cs typeface="+mn-cs"/>
            </a:rPr>
            <a:t>）</a:t>
          </a:r>
          <a:r>
            <a:rPr kumimoji="1" lang="ja-JP" altLang="ja-JP" sz="1400" b="1">
              <a:solidFill>
                <a:schemeClr val="dk1"/>
              </a:solidFill>
              <a:effectLst/>
              <a:latin typeface="+mn-lt"/>
              <a:ea typeface="+mn-ea"/>
              <a:cs typeface="+mn-cs"/>
            </a:rPr>
            <a:t>」：「</a:t>
          </a:r>
          <a:r>
            <a:rPr kumimoji="1" lang="en-US" altLang="ja-JP" sz="1400" b="1">
              <a:solidFill>
                <a:schemeClr val="dk1"/>
              </a:solidFill>
              <a:effectLst/>
              <a:latin typeface="+mn-lt"/>
              <a:ea typeface="+mn-ea"/>
              <a:cs typeface="+mn-cs"/>
            </a:rPr>
            <a:t>1_</a:t>
          </a:r>
          <a:r>
            <a:rPr kumimoji="1" lang="ja-JP" altLang="ja-JP" sz="1400" b="1">
              <a:solidFill>
                <a:schemeClr val="dk1"/>
              </a:solidFill>
              <a:effectLst/>
              <a:latin typeface="+mn-lt"/>
              <a:ea typeface="+mn-ea"/>
              <a:cs typeface="+mn-cs"/>
            </a:rPr>
            <a:t>入力シート」の入力例があるシート　</a:t>
          </a:r>
          <a:r>
            <a:rPr kumimoji="1" lang="ja-JP" altLang="en-US" sz="1400" b="1"/>
            <a:t>　　　　</a:t>
          </a:r>
          <a:endParaRPr kumimoji="1" lang="en-US" altLang="ja-JP" sz="1400" b="1"/>
        </a:p>
        <a:p>
          <a:pPr algn="l"/>
          <a:r>
            <a:rPr kumimoji="1" lang="ja-JP" altLang="en-US" sz="1400" b="1"/>
            <a:t>「</a:t>
          </a:r>
          <a:r>
            <a:rPr kumimoji="1" lang="en-US" altLang="ja-JP" sz="1400" b="1"/>
            <a:t>2_</a:t>
          </a:r>
          <a:r>
            <a:rPr kumimoji="1" lang="ja-JP" altLang="en-US" sz="1400" b="1"/>
            <a:t>出力シート」：国産木材活用住宅ラベルのレベル等の算定結果を表示するシート　　　　　</a:t>
          </a:r>
          <a:endParaRPr kumimoji="1" lang="en-US" altLang="ja-JP" sz="1400" b="1"/>
        </a:p>
        <a:p>
          <a:pPr algn="l"/>
          <a:r>
            <a:rPr kumimoji="1" lang="ja-JP" altLang="en-US" sz="1400" b="1"/>
            <a:t>「</a:t>
          </a:r>
          <a:r>
            <a:rPr kumimoji="1" lang="en-US" altLang="ja-JP" sz="1400" b="1"/>
            <a:t>3_</a:t>
          </a:r>
          <a:r>
            <a:rPr kumimoji="1" lang="ja-JP" altLang="en-US" sz="1400" b="1"/>
            <a:t>各種係数値」：国産木材と外国産木材から構成される混合製品に係る国産木材使用量やスギの使用量の自動表示を行うために必要なデータシート</a:t>
          </a:r>
          <a:endParaRPr kumimoji="1" lang="en-US" altLang="ja-JP" sz="1400" b="1"/>
        </a:p>
      </xdr:txBody>
    </xdr:sp>
    <xdr:clientData/>
  </xdr:twoCellAnchor>
  <xdr:twoCellAnchor>
    <xdr:from>
      <xdr:col>2</xdr:col>
      <xdr:colOff>22679</xdr:colOff>
      <xdr:row>26</xdr:row>
      <xdr:rowOff>124731</xdr:rowOff>
    </xdr:from>
    <xdr:to>
      <xdr:col>4</xdr:col>
      <xdr:colOff>1108982</xdr:colOff>
      <xdr:row>27</xdr:row>
      <xdr:rowOff>158749</xdr:rowOff>
    </xdr:to>
    <xdr:sp macro="" textlink="">
      <xdr:nvSpPr>
        <xdr:cNvPr id="3" name="吹き出し: 四角形 8">
          <a:extLst>
            <a:ext uri="{FF2B5EF4-FFF2-40B4-BE49-F238E27FC236}">
              <a16:creationId xmlns:a16="http://schemas.microsoft.com/office/drawing/2014/main" id="{1975A12A-97F2-4535-9FD0-C4B3E8E726D2}"/>
            </a:ext>
          </a:extLst>
        </xdr:cNvPr>
        <xdr:cNvSpPr/>
      </xdr:nvSpPr>
      <xdr:spPr>
        <a:xfrm>
          <a:off x="884465" y="8220981"/>
          <a:ext cx="5134428" cy="374197"/>
        </a:xfrm>
        <a:prstGeom prst="wedgeRectCallout">
          <a:avLst>
            <a:gd name="adj1" fmla="val 32443"/>
            <a:gd name="adj2" fmla="val -19025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外構部（木の塀、門、ウッドデッキ等）に用いられた木材も入力できます。</a:t>
          </a:r>
        </a:p>
      </xdr:txBody>
    </xdr:sp>
    <xdr:clientData/>
  </xdr:twoCellAnchor>
  <xdr:twoCellAnchor>
    <xdr:from>
      <xdr:col>1</xdr:col>
      <xdr:colOff>124733</xdr:colOff>
      <xdr:row>8</xdr:row>
      <xdr:rowOff>34019</xdr:rowOff>
    </xdr:from>
    <xdr:to>
      <xdr:col>4</xdr:col>
      <xdr:colOff>825500</xdr:colOff>
      <xdr:row>10</xdr:row>
      <xdr:rowOff>0</xdr:rowOff>
    </xdr:to>
    <xdr:sp macro="" textlink="">
      <xdr:nvSpPr>
        <xdr:cNvPr id="10" name="吹き出し: 四角形 8">
          <a:extLst>
            <a:ext uri="{FF2B5EF4-FFF2-40B4-BE49-F238E27FC236}">
              <a16:creationId xmlns:a16="http://schemas.microsoft.com/office/drawing/2014/main" id="{1D359D26-E1ED-4D9F-813F-778085B949C8}"/>
            </a:ext>
          </a:extLst>
        </xdr:cNvPr>
        <xdr:cNvSpPr/>
      </xdr:nvSpPr>
      <xdr:spPr>
        <a:xfrm>
          <a:off x="600983" y="1973037"/>
          <a:ext cx="5134428" cy="510267"/>
        </a:xfrm>
        <a:prstGeom prst="wedgeRectCallout">
          <a:avLst>
            <a:gd name="adj1" fmla="val 24713"/>
            <a:gd name="adj2" fmla="val -1524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外構部（木の塀、門、ウッドデッキ等）に用いられた木材を算入する際には、外構部の水平投影面積を加算して下さい。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419100</xdr:colOff>
      <xdr:row>17</xdr:row>
      <xdr:rowOff>304799</xdr:rowOff>
    </xdr:from>
    <xdr:to>
      <xdr:col>3</xdr:col>
      <xdr:colOff>447675</xdr:colOff>
      <xdr:row>19</xdr:row>
      <xdr:rowOff>85724</xdr:rowOff>
    </xdr:to>
    <xdr:sp macro="" textlink="">
      <xdr:nvSpPr>
        <xdr:cNvPr id="2" name="吹き出し: 四角形 6">
          <a:extLst>
            <a:ext uri="{FF2B5EF4-FFF2-40B4-BE49-F238E27FC236}">
              <a16:creationId xmlns:a16="http://schemas.microsoft.com/office/drawing/2014/main" id="{00000000-0008-0000-0300-000002000000}"/>
            </a:ext>
          </a:extLst>
        </xdr:cNvPr>
        <xdr:cNvSpPr/>
      </xdr:nvSpPr>
      <xdr:spPr>
        <a:xfrm>
          <a:off x="419100" y="6334124"/>
          <a:ext cx="3905250" cy="333375"/>
        </a:xfrm>
        <a:prstGeom prst="wedgeRectCallout">
          <a:avLst>
            <a:gd name="adj1" fmla="val 40253"/>
            <a:gd name="adj2" fmla="val -28205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ラベル３、２の場合にキャッチフレーズを入力できます。</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595313</xdr:colOff>
      <xdr:row>0</xdr:row>
      <xdr:rowOff>190501</xdr:rowOff>
    </xdr:from>
    <xdr:to>
      <xdr:col>7</xdr:col>
      <xdr:colOff>675410</xdr:colOff>
      <xdr:row>5</xdr:row>
      <xdr:rowOff>51955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95313" y="190501"/>
          <a:ext cx="9481272" cy="1433079"/>
        </a:xfrm>
        <a:prstGeom prst="rect">
          <a:avLst/>
        </a:prstGeom>
        <a:gradFill>
          <a:gsLst>
            <a:gs pos="0">
              <a:schemeClr val="accent6">
                <a:lumMod val="110000"/>
                <a:satMod val="105000"/>
                <a:tint val="67000"/>
              </a:schemeClr>
            </a:gs>
            <a:gs pos="34000">
              <a:schemeClr val="accent6">
                <a:lumMod val="105000"/>
                <a:satMod val="103000"/>
                <a:tint val="73000"/>
              </a:schemeClr>
            </a:gs>
            <a:gs pos="100000">
              <a:schemeClr val="accent6">
                <a:lumMod val="105000"/>
                <a:satMod val="109000"/>
                <a:tint val="81000"/>
              </a:schemeClr>
            </a:gs>
          </a:gsLst>
        </a:gradFill>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kumimoji="1" lang="ja-JP" altLang="en-US" sz="2800" b="1"/>
            <a:t>建築物に利用した木材に係る炭素貯蔵量の算定シート</a:t>
          </a:r>
        </a:p>
      </xdr:txBody>
    </xdr:sp>
    <xdr:clientData/>
  </xdr:twoCellAnchor>
  <xdr:twoCellAnchor>
    <xdr:from>
      <xdr:col>7</xdr:col>
      <xdr:colOff>770822</xdr:colOff>
      <xdr:row>0</xdr:row>
      <xdr:rowOff>0</xdr:rowOff>
    </xdr:from>
    <xdr:to>
      <xdr:col>15</xdr:col>
      <xdr:colOff>1460500</xdr:colOff>
      <xdr:row>5</xdr:row>
      <xdr:rowOff>103909</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9756072" y="0"/>
          <a:ext cx="13786553" cy="1691409"/>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b="1"/>
            <a:t>＜シートの構成＞</a:t>
          </a:r>
          <a:endParaRPr kumimoji="1" lang="en-US" altLang="ja-JP" sz="1800" b="1"/>
        </a:p>
        <a:p>
          <a:pPr algn="l"/>
          <a:r>
            <a:rPr kumimoji="1" lang="ja-JP" altLang="en-US" sz="1800" b="1"/>
            <a:t>「</a:t>
          </a:r>
          <a:r>
            <a:rPr kumimoji="1" lang="en-US" altLang="ja-JP" sz="1800" b="1"/>
            <a:t>10_</a:t>
          </a:r>
          <a:r>
            <a:rPr kumimoji="1" lang="ja-JP" altLang="en-US" sz="1800" b="1"/>
            <a:t>炭素貯蔵量算定入力シート」：国産木材活用住宅ラベル算定シートの「</a:t>
          </a:r>
          <a:r>
            <a:rPr kumimoji="1" lang="en-US" altLang="ja-JP" sz="1800" b="1"/>
            <a:t>1_</a:t>
          </a:r>
          <a:r>
            <a:rPr kumimoji="1" lang="ja-JP" altLang="en-US" sz="1800" b="1"/>
            <a:t>入力シート」に入力した混合製品のほか、外国産木材の情報を追加入力をするシート</a:t>
          </a:r>
          <a:endParaRPr kumimoji="1" lang="en-US" altLang="ja-JP" sz="1800" b="1"/>
        </a:p>
        <a:p>
          <a:pPr algn="l"/>
          <a:r>
            <a:rPr kumimoji="1" lang="ja-JP" altLang="ja-JP" sz="1800" b="1">
              <a:solidFill>
                <a:schemeClr val="dk1"/>
              </a:solidFill>
              <a:effectLst/>
              <a:latin typeface="+mn-lt"/>
              <a:ea typeface="+mn-ea"/>
              <a:cs typeface="+mn-cs"/>
            </a:rPr>
            <a:t>「</a:t>
          </a:r>
          <a:r>
            <a:rPr kumimoji="1" lang="en-US" altLang="ja-JP" sz="1800" b="1">
              <a:solidFill>
                <a:schemeClr val="dk1"/>
              </a:solidFill>
              <a:effectLst/>
              <a:latin typeface="+mn-lt"/>
              <a:ea typeface="+mn-ea"/>
              <a:cs typeface="+mn-cs"/>
            </a:rPr>
            <a:t>11_</a:t>
          </a:r>
          <a:r>
            <a:rPr kumimoji="1" lang="ja-JP" altLang="en-US" sz="1800" b="1">
              <a:solidFill>
                <a:schemeClr val="dk1"/>
              </a:solidFill>
              <a:effectLst/>
              <a:latin typeface="+mn-lt"/>
              <a:ea typeface="+mn-ea"/>
              <a:cs typeface="+mn-cs"/>
            </a:rPr>
            <a:t>炭素貯蔵量算定</a:t>
          </a:r>
          <a:r>
            <a:rPr kumimoji="1" lang="ja-JP" altLang="ja-JP" sz="1800" b="1">
              <a:solidFill>
                <a:schemeClr val="dk1"/>
              </a:solidFill>
              <a:effectLst/>
              <a:latin typeface="+mn-lt"/>
              <a:ea typeface="+mn-ea"/>
              <a:cs typeface="+mn-cs"/>
            </a:rPr>
            <a:t>入力例」：「</a:t>
          </a:r>
          <a:r>
            <a:rPr kumimoji="1" lang="en-US" altLang="ja-JP" sz="1800" b="1">
              <a:solidFill>
                <a:schemeClr val="dk1"/>
              </a:solidFill>
              <a:effectLst/>
              <a:latin typeface="+mn-lt"/>
              <a:ea typeface="+mn-ea"/>
              <a:cs typeface="+mn-cs"/>
            </a:rPr>
            <a:t>10_</a:t>
          </a:r>
          <a:r>
            <a:rPr kumimoji="1" lang="ja-JP" altLang="ja-JP" sz="1800" b="1">
              <a:solidFill>
                <a:schemeClr val="dk1"/>
              </a:solidFill>
              <a:effectLst/>
              <a:latin typeface="+mn-lt"/>
              <a:ea typeface="+mn-ea"/>
              <a:cs typeface="+mn-cs"/>
            </a:rPr>
            <a:t>炭素貯蔵量算定入力シート」の入力例があるシート　</a:t>
          </a:r>
          <a:r>
            <a:rPr kumimoji="1" lang="ja-JP" altLang="en-US" sz="1800" b="1"/>
            <a:t>　　　　</a:t>
          </a:r>
          <a:endParaRPr kumimoji="1" lang="en-US" altLang="ja-JP" sz="1800" b="1"/>
        </a:p>
        <a:p>
          <a:pPr algn="l"/>
          <a:r>
            <a:rPr kumimoji="1" lang="ja-JP" altLang="en-US" sz="1800" b="1"/>
            <a:t>「</a:t>
          </a:r>
          <a:r>
            <a:rPr kumimoji="1" lang="en-US" altLang="ja-JP" sz="1800" b="1"/>
            <a:t>12_</a:t>
          </a:r>
          <a:r>
            <a:rPr kumimoji="1" lang="ja-JP" altLang="en-US" sz="1800" b="1"/>
            <a:t>炭素貯蔵量算定出力シート」：炭素貯蔵量等の算定結果を表示するシート　　　　　</a:t>
          </a:r>
          <a:endParaRPr kumimoji="1" lang="en-US" altLang="ja-JP" sz="1800" b="1"/>
        </a:p>
        <a:p>
          <a:pPr algn="l"/>
          <a:r>
            <a:rPr kumimoji="1" lang="ja-JP" altLang="en-US" sz="1800" b="1"/>
            <a:t>「</a:t>
          </a:r>
          <a:r>
            <a:rPr kumimoji="1" lang="en-US" altLang="ja-JP" sz="1800" b="1"/>
            <a:t>99_</a:t>
          </a:r>
          <a:r>
            <a:rPr kumimoji="1" lang="ja-JP" altLang="en-US" sz="1800" b="1"/>
            <a:t>データベース」：木材の密度の自動表示を行うために必要なデータシート</a:t>
          </a:r>
          <a:endParaRPr kumimoji="1" lang="en-US" altLang="ja-JP" sz="1800" b="1"/>
        </a:p>
      </xdr:txBody>
    </xdr:sp>
    <xdr:clientData/>
  </xdr:twoCellAnchor>
  <xdr:twoCellAnchor>
    <xdr:from>
      <xdr:col>1</xdr:col>
      <xdr:colOff>95250</xdr:colOff>
      <xdr:row>5</xdr:row>
      <xdr:rowOff>226217</xdr:rowOff>
    </xdr:from>
    <xdr:to>
      <xdr:col>12</xdr:col>
      <xdr:colOff>1826760</xdr:colOff>
      <xdr:row>15</xdr:row>
      <xdr:rowOff>40821</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312964" y="1791038"/>
          <a:ext cx="18400260" cy="294424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b="1"/>
            <a:t>○この入力シートは、林野庁の「建築物に利用した木材に係る炭素貯蔵量の表示に関するガイドライン</a:t>
          </a:r>
          <a:r>
            <a:rPr kumimoji="1" lang="ja-JP" altLang="ja-JP" sz="1800" b="1">
              <a:solidFill>
                <a:schemeClr val="dk1"/>
              </a:solidFill>
              <a:effectLst/>
              <a:latin typeface="+mn-lt"/>
              <a:ea typeface="+mn-ea"/>
              <a:cs typeface="+mn-cs"/>
            </a:rPr>
            <a:t>」（以下、「ガイドライン」という。）</a:t>
          </a:r>
          <a:r>
            <a:rPr kumimoji="1" lang="ja-JP" altLang="en-US" sz="1800" b="1"/>
            <a:t>に示された「炭素貯蔵量計算シート」をもとに、国産木材活用住宅ラベル協議会にて国産木材活用住宅ラベル用の算定シートとして</a:t>
          </a:r>
          <a:r>
            <a:rPr kumimoji="1" lang="ja-JP" altLang="en-US" sz="1800" b="1">
              <a:solidFill>
                <a:schemeClr val="dk1"/>
              </a:solidFill>
              <a:effectLst/>
              <a:latin typeface="+mn-lt"/>
              <a:ea typeface="+mn-ea"/>
              <a:cs typeface="+mn-cs"/>
            </a:rPr>
            <a:t>作成したものです。</a:t>
          </a:r>
          <a:r>
            <a:rPr kumimoji="1" lang="ja-JP" altLang="ja-JP" sz="1800" b="1">
              <a:solidFill>
                <a:schemeClr val="dk1"/>
              </a:solidFill>
              <a:effectLst/>
              <a:latin typeface="+mn-lt"/>
              <a:ea typeface="+mn-ea"/>
              <a:cs typeface="+mn-cs"/>
            </a:rPr>
            <a:t>国産木材活用住宅ラベル算定シート</a:t>
          </a:r>
          <a:r>
            <a:rPr kumimoji="1" lang="ja-JP" altLang="en-US" sz="1800" b="1">
              <a:solidFill>
                <a:schemeClr val="dk1"/>
              </a:solidFill>
              <a:effectLst/>
              <a:latin typeface="+mn-lt"/>
              <a:ea typeface="+mn-ea"/>
              <a:cs typeface="+mn-cs"/>
            </a:rPr>
            <a:t>の「</a:t>
          </a:r>
          <a:r>
            <a:rPr kumimoji="1" lang="en-US" altLang="ja-JP" sz="1800" b="1">
              <a:solidFill>
                <a:schemeClr val="dk1"/>
              </a:solidFill>
              <a:effectLst/>
              <a:latin typeface="+mn-lt"/>
              <a:ea typeface="+mn-ea"/>
              <a:cs typeface="+mn-cs"/>
            </a:rPr>
            <a:t>1_</a:t>
          </a:r>
          <a:r>
            <a:rPr kumimoji="1" lang="ja-JP" altLang="en-US" sz="1800" b="1">
              <a:solidFill>
                <a:schemeClr val="dk1"/>
              </a:solidFill>
              <a:effectLst/>
              <a:latin typeface="+mn-lt"/>
              <a:ea typeface="+mn-ea"/>
              <a:cs typeface="+mn-cs"/>
            </a:rPr>
            <a:t>入力シート」</a:t>
          </a:r>
          <a:r>
            <a:rPr kumimoji="1" lang="ja-JP" altLang="ja-JP" sz="1800" b="1">
              <a:solidFill>
                <a:schemeClr val="dk1"/>
              </a:solidFill>
              <a:effectLst/>
              <a:latin typeface="+mn-lt"/>
              <a:ea typeface="+mn-ea"/>
              <a:cs typeface="+mn-cs"/>
            </a:rPr>
            <a:t>に入力された情報に、国産材とその他の木材から構成される複合製品の情報を追加入力することにより</a:t>
          </a:r>
          <a:r>
            <a:rPr kumimoji="1" lang="ja-JP" altLang="en-US" sz="1800" b="1">
              <a:solidFill>
                <a:schemeClr val="dk1"/>
              </a:solidFill>
              <a:effectLst/>
              <a:latin typeface="+mn-lt"/>
              <a:ea typeface="+mn-ea"/>
              <a:cs typeface="+mn-cs"/>
            </a:rPr>
            <a:t>、</a:t>
          </a:r>
          <a:r>
            <a:rPr kumimoji="1" lang="ja-JP" altLang="en-US" sz="1800" b="1"/>
            <a:t>炭素貯蔵量（</a:t>
          </a:r>
          <a:r>
            <a:rPr kumimoji="1" lang="en-US" altLang="ja-JP" sz="1800" b="1"/>
            <a:t>CO2</a:t>
          </a:r>
          <a:r>
            <a:rPr kumimoji="1" lang="ja-JP" altLang="en-US" sz="1800" b="1"/>
            <a:t>換算量）の算定を自動的に行うことができます。</a:t>
          </a:r>
          <a:endParaRPr kumimoji="1" lang="en-US" altLang="ja-JP" sz="1800" b="1"/>
        </a:p>
        <a:p>
          <a:pPr algn="l"/>
          <a:r>
            <a:rPr kumimoji="1" lang="ja-JP" altLang="en-US" sz="1800" b="1"/>
            <a:t>○この入力シートでは、ガイドラインの参考１「樹種別気乾密度の値の例」、参考２「合板、木質ボードの密度の値の例」で示した及び参考３「建築用資材の炭素含有率に値の例」で示した、数値を算定に使うことを前提としています。</a:t>
          </a:r>
          <a:endParaRPr kumimoji="1" lang="en-US" altLang="ja-JP" sz="1800" b="1"/>
        </a:p>
        <a:p>
          <a:pPr algn="l"/>
          <a:r>
            <a:rPr kumimoji="1" lang="ja-JP" altLang="en-US" sz="1800" b="1"/>
            <a:t>○他の文献等の値を用いる場合は、適宜セルに入力された数式を改変して利用できます。</a:t>
          </a:r>
          <a:endParaRPr kumimoji="1" lang="en-US" altLang="ja-JP" sz="1800" b="1"/>
        </a:p>
        <a:p>
          <a:pPr algn="l"/>
          <a:r>
            <a:rPr lang="ja-JP" altLang="en-US" sz="1800" b="1">
              <a:solidFill>
                <a:schemeClr val="dk1"/>
              </a:solidFill>
              <a:effectLst/>
              <a:latin typeface="+mn-lt"/>
              <a:ea typeface="+mn-ea"/>
              <a:cs typeface="+mn-cs"/>
            </a:rPr>
            <a:t>○</a:t>
          </a:r>
          <a:r>
            <a:rPr lang="ja-JP" altLang="ja-JP" sz="1800" b="1">
              <a:solidFill>
                <a:schemeClr val="dk1"/>
              </a:solidFill>
              <a:effectLst/>
              <a:latin typeface="+mn-lt"/>
              <a:ea typeface="+mn-ea"/>
              <a:cs typeface="+mn-cs"/>
            </a:rPr>
            <a:t>炭素貯蔵量の算出に当たっては、完成した建築物本体に利⽤されている⽊材の量を元に算出することとなりますが、当該⽊材の量については、把握できる段階で事業者等において算出をいただければ構いません。</a:t>
          </a:r>
          <a:endParaRPr kumimoji="1" lang="en-US" altLang="ja-JP" sz="18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595313</xdr:colOff>
      <xdr:row>0</xdr:row>
      <xdr:rowOff>190501</xdr:rowOff>
    </xdr:from>
    <xdr:to>
      <xdr:col>7</xdr:col>
      <xdr:colOff>675410</xdr:colOff>
      <xdr:row>5</xdr:row>
      <xdr:rowOff>51955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95313" y="190501"/>
          <a:ext cx="9481272" cy="1433079"/>
        </a:xfrm>
        <a:prstGeom prst="rect">
          <a:avLst/>
        </a:prstGeom>
        <a:gradFill>
          <a:gsLst>
            <a:gs pos="0">
              <a:schemeClr val="accent6">
                <a:lumMod val="110000"/>
                <a:satMod val="105000"/>
                <a:tint val="67000"/>
              </a:schemeClr>
            </a:gs>
            <a:gs pos="34000">
              <a:schemeClr val="accent6">
                <a:lumMod val="105000"/>
                <a:satMod val="103000"/>
                <a:tint val="73000"/>
              </a:schemeClr>
            </a:gs>
            <a:gs pos="100000">
              <a:schemeClr val="accent6">
                <a:lumMod val="105000"/>
                <a:satMod val="109000"/>
                <a:tint val="81000"/>
              </a:schemeClr>
            </a:gs>
          </a:gsLst>
        </a:gradFill>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kumimoji="1" lang="ja-JP" altLang="en-US" sz="2400" b="1"/>
            <a:t>建築物に利用した木材に係る炭素貯蔵量の算定シート</a:t>
          </a:r>
        </a:p>
      </xdr:txBody>
    </xdr:sp>
    <xdr:clientData/>
  </xdr:twoCellAnchor>
  <xdr:twoCellAnchor>
    <xdr:from>
      <xdr:col>3</xdr:col>
      <xdr:colOff>707572</xdr:colOff>
      <xdr:row>35</xdr:row>
      <xdr:rowOff>68035</xdr:rowOff>
    </xdr:from>
    <xdr:to>
      <xdr:col>6</xdr:col>
      <xdr:colOff>589796</xdr:colOff>
      <xdr:row>37</xdr:row>
      <xdr:rowOff>32656</xdr:rowOff>
    </xdr:to>
    <xdr:sp macro="" textlink="">
      <xdr:nvSpPr>
        <xdr:cNvPr id="6" name="吹き出し: 四角形 5">
          <a:extLst>
            <a:ext uri="{FF2B5EF4-FFF2-40B4-BE49-F238E27FC236}">
              <a16:creationId xmlns:a16="http://schemas.microsoft.com/office/drawing/2014/main" id="{00000000-0008-0000-0700-000006000000}"/>
            </a:ext>
          </a:extLst>
        </xdr:cNvPr>
        <xdr:cNvSpPr/>
      </xdr:nvSpPr>
      <xdr:spPr>
        <a:xfrm>
          <a:off x="1698172" y="12069535"/>
          <a:ext cx="6359224" cy="688521"/>
        </a:xfrm>
        <a:prstGeom prst="wedgeRectCallout">
          <a:avLst>
            <a:gd name="adj1" fmla="val 51291"/>
            <a:gd name="adj2" fmla="val -29233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r>
            <a:rPr kumimoji="1" lang="en-US" altLang="ja-JP" sz="1100">
              <a:solidFill>
                <a:sysClr val="windowText" lastClr="000000"/>
              </a:solidFill>
            </a:rPr>
            <a:t>1_</a:t>
          </a:r>
          <a:r>
            <a:rPr kumimoji="1" lang="ja-JP" altLang="en-US" sz="1100">
              <a:solidFill>
                <a:sysClr val="windowText" lastClr="000000"/>
              </a:solidFill>
            </a:rPr>
            <a:t>入力シート」に複数の樹種からなる「混合製品」として入力したものは、このシートでは樹種、利用量が反映されません。このような場合は、下欄の複合製品の入力シートに入力してください。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3</xdr:col>
      <xdr:colOff>27216</xdr:colOff>
      <xdr:row>51</xdr:row>
      <xdr:rowOff>81643</xdr:rowOff>
    </xdr:from>
    <xdr:to>
      <xdr:col>4</xdr:col>
      <xdr:colOff>231322</xdr:colOff>
      <xdr:row>52</xdr:row>
      <xdr:rowOff>258536</xdr:rowOff>
    </xdr:to>
    <xdr:sp macro="" textlink="">
      <xdr:nvSpPr>
        <xdr:cNvPr id="9" name="吹き出し: 四角形 8">
          <a:extLst>
            <a:ext uri="{FF2B5EF4-FFF2-40B4-BE49-F238E27FC236}">
              <a16:creationId xmlns:a16="http://schemas.microsoft.com/office/drawing/2014/main" id="{00000000-0008-0000-0700-000009000000}"/>
            </a:ext>
          </a:extLst>
        </xdr:cNvPr>
        <xdr:cNvSpPr/>
      </xdr:nvSpPr>
      <xdr:spPr>
        <a:xfrm>
          <a:off x="993323" y="16274143"/>
          <a:ext cx="2585356" cy="489857"/>
        </a:xfrm>
        <a:prstGeom prst="wedgeRectCallout">
          <a:avLst>
            <a:gd name="adj1" fmla="val -66324"/>
            <a:gd name="adj2" fmla="val 13658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混合製品の番号を転記して樹種毎に枝番を付けて下さい。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8</xdr:col>
      <xdr:colOff>1006930</xdr:colOff>
      <xdr:row>52</xdr:row>
      <xdr:rowOff>0</xdr:rowOff>
    </xdr:from>
    <xdr:to>
      <xdr:col>11</xdr:col>
      <xdr:colOff>122466</xdr:colOff>
      <xdr:row>53</xdr:row>
      <xdr:rowOff>165323</xdr:rowOff>
    </xdr:to>
    <xdr:sp macro="" textlink="">
      <xdr:nvSpPr>
        <xdr:cNvPr id="7" name="吹き出し: 四角形 6">
          <a:extLst>
            <a:ext uri="{FF2B5EF4-FFF2-40B4-BE49-F238E27FC236}">
              <a16:creationId xmlns:a16="http://schemas.microsoft.com/office/drawing/2014/main" id="{00000000-0008-0000-0700-000007000000}"/>
            </a:ext>
          </a:extLst>
        </xdr:cNvPr>
        <xdr:cNvSpPr/>
      </xdr:nvSpPr>
      <xdr:spPr>
        <a:xfrm>
          <a:off x="11603493" y="19672525"/>
          <a:ext cx="3830411" cy="542923"/>
        </a:xfrm>
        <a:prstGeom prst="wedgeRectCallout">
          <a:avLst>
            <a:gd name="adj1" fmla="val -55985"/>
            <a:gd name="adj2" fmla="val 19586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樹種が不明な「樹種不明」の木材は、「国産材以外（国産材・国産材以外の区分不明を含む）」の欄に入力してください。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7</xdr:col>
      <xdr:colOff>122464</xdr:colOff>
      <xdr:row>28</xdr:row>
      <xdr:rowOff>23812</xdr:rowOff>
    </xdr:from>
    <xdr:to>
      <xdr:col>8</xdr:col>
      <xdr:colOff>163286</xdr:colOff>
      <xdr:row>56</xdr:row>
      <xdr:rowOff>95250</xdr:rowOff>
    </xdr:to>
    <xdr:sp macro="" textlink="">
      <xdr:nvSpPr>
        <xdr:cNvPr id="10" name="矢印: 左カーブ 9">
          <a:extLst>
            <a:ext uri="{FF2B5EF4-FFF2-40B4-BE49-F238E27FC236}">
              <a16:creationId xmlns:a16="http://schemas.microsoft.com/office/drawing/2014/main" id="{00000000-0008-0000-0700-00000A000000}"/>
            </a:ext>
          </a:extLst>
        </xdr:cNvPr>
        <xdr:cNvSpPr/>
      </xdr:nvSpPr>
      <xdr:spPr>
        <a:xfrm>
          <a:off x="9147402" y="8929687"/>
          <a:ext cx="1612447" cy="12001501"/>
        </a:xfrm>
        <a:prstGeom prst="curved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6</xdr:col>
      <xdr:colOff>1510393</xdr:colOff>
      <xdr:row>89</xdr:row>
      <xdr:rowOff>149679</xdr:rowOff>
    </xdr:from>
    <xdr:to>
      <xdr:col>11</xdr:col>
      <xdr:colOff>465364</xdr:colOff>
      <xdr:row>92</xdr:row>
      <xdr:rowOff>266700</xdr:rowOff>
    </xdr:to>
    <xdr:sp macro="" textlink="">
      <xdr:nvSpPr>
        <xdr:cNvPr id="11" name="吹き出し: 四角形 10">
          <a:extLst>
            <a:ext uri="{FF2B5EF4-FFF2-40B4-BE49-F238E27FC236}">
              <a16:creationId xmlns:a16="http://schemas.microsoft.com/office/drawing/2014/main" id="{00000000-0008-0000-0700-00000B000000}"/>
            </a:ext>
          </a:extLst>
        </xdr:cNvPr>
        <xdr:cNvSpPr/>
      </xdr:nvSpPr>
      <xdr:spPr>
        <a:xfrm>
          <a:off x="8977993" y="31410729"/>
          <a:ext cx="6860721" cy="1088571"/>
        </a:xfrm>
        <a:prstGeom prst="wedgeRectCallout">
          <a:avLst>
            <a:gd name="adj1" fmla="val -50642"/>
            <a:gd name="adj2" fmla="val -10008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炭素貯蔵量算定シートで算出される国産材の使用量については、樹種不明の木材は国産材以外（国産材・国産材以外の区分不明を含む）の欄に記入して算出することとされているため、「国産木材活用住宅ラベル表示ガイドライン」に基づき、</a:t>
          </a:r>
          <a:r>
            <a:rPr kumimoji="1" lang="ja-JP" altLang="ja-JP" sz="1100">
              <a:solidFill>
                <a:sysClr val="windowText" lastClr="000000"/>
              </a:solidFill>
              <a:effectLst/>
              <a:latin typeface="+mn-lt"/>
              <a:ea typeface="+mn-ea"/>
              <a:cs typeface="+mn-cs"/>
            </a:rPr>
            <a:t>木材統計（農林水産省）からの製材・合板区分による国産木材率</a:t>
          </a:r>
          <a:r>
            <a:rPr kumimoji="1" lang="ja-JP" altLang="en-US" sz="1100">
              <a:solidFill>
                <a:sysClr val="windowText" lastClr="000000"/>
              </a:solidFill>
              <a:effectLst/>
              <a:latin typeface="+mn-lt"/>
              <a:ea typeface="+mn-ea"/>
              <a:cs typeface="+mn-cs"/>
            </a:rPr>
            <a:t>を用いて算出された「</a:t>
          </a:r>
          <a:r>
            <a:rPr kumimoji="1" lang="en-US" altLang="ja-JP" sz="1100">
              <a:solidFill>
                <a:sysClr val="windowText" lastClr="000000"/>
              </a:solidFill>
            </a:rPr>
            <a:t>1_</a:t>
          </a:r>
          <a:r>
            <a:rPr kumimoji="1" lang="ja-JP" altLang="en-US" sz="1100">
              <a:solidFill>
                <a:sysClr val="windowText" lastClr="000000"/>
              </a:solidFill>
            </a:rPr>
            <a:t>入力シート」に示された国産木材の使用量の値とは異なります。</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7</xdr:col>
      <xdr:colOff>802822</xdr:colOff>
      <xdr:row>0</xdr:row>
      <xdr:rowOff>40821</xdr:rowOff>
    </xdr:from>
    <xdr:to>
      <xdr:col>15</xdr:col>
      <xdr:colOff>1401536</xdr:colOff>
      <xdr:row>5</xdr:row>
      <xdr:rowOff>127722</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9810751" y="40821"/>
          <a:ext cx="13743214" cy="1651722"/>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b="1"/>
            <a:t>＜シートの構成＞</a:t>
          </a:r>
          <a:endParaRPr kumimoji="1" lang="en-US" altLang="ja-JP" sz="1800" b="1"/>
        </a:p>
        <a:p>
          <a:r>
            <a:rPr kumimoji="1" lang="ja-JP" altLang="en-US" sz="1800" b="1"/>
            <a:t>「</a:t>
          </a:r>
          <a:r>
            <a:rPr kumimoji="1" lang="en-US" altLang="ja-JP" sz="1800" b="1"/>
            <a:t>10_</a:t>
          </a:r>
          <a:r>
            <a:rPr kumimoji="1" lang="ja-JP" altLang="en-US" sz="1800" b="1"/>
            <a:t>炭素貯蔵量算定入力シート」：国産木材活用住宅ラベル算定シートの「</a:t>
          </a:r>
          <a:r>
            <a:rPr kumimoji="1" lang="en-US" altLang="ja-JP" sz="1800" b="1"/>
            <a:t>1_</a:t>
          </a:r>
          <a:r>
            <a:rPr kumimoji="1" lang="ja-JP" altLang="en-US" sz="1800" b="1"/>
            <a:t>入力シート」に入力した</a:t>
          </a:r>
          <a:r>
            <a:rPr kumimoji="1" lang="ja-JP" altLang="ja-JP" sz="1800" b="1">
              <a:solidFill>
                <a:schemeClr val="dk1"/>
              </a:solidFill>
              <a:effectLst/>
              <a:latin typeface="+mn-lt"/>
              <a:ea typeface="+mn-ea"/>
              <a:cs typeface="+mn-cs"/>
            </a:rPr>
            <a:t>混合製品のほか、外国産木材の情報を追加入力をするシート</a:t>
          </a:r>
          <a:endParaRPr lang="ja-JP" altLang="ja-JP" sz="1800">
            <a:effectLst/>
          </a:endParaRPr>
        </a:p>
        <a:p>
          <a:pPr algn="l"/>
          <a:r>
            <a:rPr kumimoji="1" lang="ja-JP" altLang="ja-JP" sz="1800" b="1">
              <a:solidFill>
                <a:schemeClr val="dk1"/>
              </a:solidFill>
              <a:effectLst/>
              <a:latin typeface="+mn-lt"/>
              <a:ea typeface="+mn-ea"/>
              <a:cs typeface="+mn-cs"/>
            </a:rPr>
            <a:t>「</a:t>
          </a:r>
          <a:r>
            <a:rPr kumimoji="1" lang="en-US" altLang="ja-JP" sz="1800" b="1">
              <a:solidFill>
                <a:schemeClr val="dk1"/>
              </a:solidFill>
              <a:effectLst/>
              <a:latin typeface="+mn-lt"/>
              <a:ea typeface="+mn-ea"/>
              <a:cs typeface="+mn-cs"/>
            </a:rPr>
            <a:t>11_</a:t>
          </a:r>
          <a:r>
            <a:rPr kumimoji="1" lang="ja-JP" altLang="en-US" sz="1800" b="1">
              <a:solidFill>
                <a:schemeClr val="dk1"/>
              </a:solidFill>
              <a:effectLst/>
              <a:latin typeface="+mn-lt"/>
              <a:ea typeface="+mn-ea"/>
              <a:cs typeface="+mn-cs"/>
            </a:rPr>
            <a:t>炭素貯蔵量算定</a:t>
          </a:r>
          <a:r>
            <a:rPr kumimoji="1" lang="ja-JP" altLang="ja-JP" sz="1800" b="1">
              <a:solidFill>
                <a:schemeClr val="dk1"/>
              </a:solidFill>
              <a:effectLst/>
              <a:latin typeface="+mn-lt"/>
              <a:ea typeface="+mn-ea"/>
              <a:cs typeface="+mn-cs"/>
            </a:rPr>
            <a:t>入力例」：「</a:t>
          </a:r>
          <a:r>
            <a:rPr kumimoji="1" lang="en-US" altLang="ja-JP" sz="1800" b="1">
              <a:solidFill>
                <a:schemeClr val="dk1"/>
              </a:solidFill>
              <a:effectLst/>
              <a:latin typeface="+mn-lt"/>
              <a:ea typeface="+mn-ea"/>
              <a:cs typeface="+mn-cs"/>
            </a:rPr>
            <a:t>10_</a:t>
          </a:r>
          <a:r>
            <a:rPr kumimoji="1" lang="ja-JP" altLang="ja-JP" sz="1800" b="1">
              <a:solidFill>
                <a:schemeClr val="dk1"/>
              </a:solidFill>
              <a:effectLst/>
              <a:latin typeface="+mn-lt"/>
              <a:ea typeface="+mn-ea"/>
              <a:cs typeface="+mn-cs"/>
            </a:rPr>
            <a:t>炭素貯蔵量算定入力シート」の入力例があるシート　</a:t>
          </a:r>
          <a:r>
            <a:rPr kumimoji="1" lang="ja-JP" altLang="en-US" sz="1800" b="1"/>
            <a:t>　　　　</a:t>
          </a:r>
          <a:endParaRPr kumimoji="1" lang="en-US" altLang="ja-JP" sz="1800" b="1"/>
        </a:p>
        <a:p>
          <a:pPr algn="l"/>
          <a:r>
            <a:rPr kumimoji="1" lang="ja-JP" altLang="en-US" sz="1800" b="1"/>
            <a:t>「</a:t>
          </a:r>
          <a:r>
            <a:rPr kumimoji="1" lang="en-US" altLang="ja-JP" sz="1800" b="1"/>
            <a:t>12_</a:t>
          </a:r>
          <a:r>
            <a:rPr kumimoji="1" lang="ja-JP" altLang="en-US" sz="1800" b="1"/>
            <a:t>炭素貯蔵量算定出力シート」：炭素貯蔵量等の算定結果を表示するシート　　　　　</a:t>
          </a:r>
          <a:endParaRPr kumimoji="1" lang="en-US" altLang="ja-JP" sz="1800" b="1"/>
        </a:p>
        <a:p>
          <a:pPr algn="l"/>
          <a:r>
            <a:rPr kumimoji="1" lang="ja-JP" altLang="en-US" sz="1800" b="1"/>
            <a:t>「</a:t>
          </a:r>
          <a:r>
            <a:rPr kumimoji="1" lang="en-US" altLang="ja-JP" sz="1800" b="1"/>
            <a:t>99_</a:t>
          </a:r>
          <a:r>
            <a:rPr kumimoji="1" lang="ja-JP" altLang="en-US" sz="1800" b="1"/>
            <a:t>データベース」：木材の密度の自動表示を行うために必要なデータシート</a:t>
          </a:r>
          <a:endParaRPr kumimoji="1" lang="en-US" altLang="ja-JP" sz="1800" b="1"/>
        </a:p>
      </xdr:txBody>
    </xdr:sp>
    <xdr:clientData/>
  </xdr:twoCellAnchor>
  <xdr:twoCellAnchor>
    <xdr:from>
      <xdr:col>1</xdr:col>
      <xdr:colOff>122464</xdr:colOff>
      <xdr:row>5</xdr:row>
      <xdr:rowOff>204106</xdr:rowOff>
    </xdr:from>
    <xdr:to>
      <xdr:col>12</xdr:col>
      <xdr:colOff>1782536</xdr:colOff>
      <xdr:row>14</xdr:row>
      <xdr:rowOff>190499</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351064" y="1823356"/>
          <a:ext cx="18385972" cy="290104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b="1"/>
            <a:t>○この入力シートは、林野庁の「建築物に利用した木材に係る炭素貯蔵量の表示に関するガイドライン</a:t>
          </a:r>
          <a:r>
            <a:rPr kumimoji="1" lang="ja-JP" altLang="ja-JP" sz="1800" b="1">
              <a:solidFill>
                <a:schemeClr val="dk1"/>
              </a:solidFill>
              <a:effectLst/>
              <a:latin typeface="+mn-lt"/>
              <a:ea typeface="+mn-ea"/>
              <a:cs typeface="+mn-cs"/>
            </a:rPr>
            <a:t>」（以下、「ガイドライン」という。）</a:t>
          </a:r>
          <a:r>
            <a:rPr kumimoji="1" lang="ja-JP" altLang="en-US" sz="1800" b="1"/>
            <a:t>に示された「炭素貯蔵量計算シート」をもとに、国産木材活用住宅ラベル協議会にて国産木材活用住宅ラベル用の算定シートとして</a:t>
          </a:r>
          <a:r>
            <a:rPr kumimoji="1" lang="ja-JP" altLang="en-US" sz="1800" b="1">
              <a:solidFill>
                <a:schemeClr val="dk1"/>
              </a:solidFill>
              <a:effectLst/>
              <a:latin typeface="+mn-lt"/>
              <a:ea typeface="+mn-ea"/>
              <a:cs typeface="+mn-cs"/>
            </a:rPr>
            <a:t>作成したものです。</a:t>
          </a:r>
          <a:r>
            <a:rPr kumimoji="1" lang="ja-JP" altLang="ja-JP" sz="1800" b="1">
              <a:solidFill>
                <a:schemeClr val="dk1"/>
              </a:solidFill>
              <a:effectLst/>
              <a:latin typeface="+mn-lt"/>
              <a:ea typeface="+mn-ea"/>
              <a:cs typeface="+mn-cs"/>
            </a:rPr>
            <a:t>国産木材活用住宅ラベル算定シート</a:t>
          </a:r>
          <a:r>
            <a:rPr kumimoji="1" lang="ja-JP" altLang="en-US" sz="1800" b="1">
              <a:solidFill>
                <a:schemeClr val="dk1"/>
              </a:solidFill>
              <a:effectLst/>
              <a:latin typeface="+mn-lt"/>
              <a:ea typeface="+mn-ea"/>
              <a:cs typeface="+mn-cs"/>
            </a:rPr>
            <a:t>の「</a:t>
          </a:r>
          <a:r>
            <a:rPr kumimoji="1" lang="en-US" altLang="ja-JP" sz="1800" b="1">
              <a:solidFill>
                <a:schemeClr val="dk1"/>
              </a:solidFill>
              <a:effectLst/>
              <a:latin typeface="+mn-lt"/>
              <a:ea typeface="+mn-ea"/>
              <a:cs typeface="+mn-cs"/>
            </a:rPr>
            <a:t>1_</a:t>
          </a:r>
          <a:r>
            <a:rPr kumimoji="1" lang="ja-JP" altLang="en-US" sz="1800" b="1">
              <a:solidFill>
                <a:schemeClr val="dk1"/>
              </a:solidFill>
              <a:effectLst/>
              <a:latin typeface="+mn-lt"/>
              <a:ea typeface="+mn-ea"/>
              <a:cs typeface="+mn-cs"/>
            </a:rPr>
            <a:t>入力シート」</a:t>
          </a:r>
          <a:r>
            <a:rPr kumimoji="1" lang="ja-JP" altLang="ja-JP" sz="1800" b="1">
              <a:solidFill>
                <a:schemeClr val="dk1"/>
              </a:solidFill>
              <a:effectLst/>
              <a:latin typeface="+mn-lt"/>
              <a:ea typeface="+mn-ea"/>
              <a:cs typeface="+mn-cs"/>
            </a:rPr>
            <a:t>に入力された情報に、国産材とその他の木材から構成される複合製品の情報を追加入力することにより</a:t>
          </a:r>
          <a:r>
            <a:rPr kumimoji="1" lang="ja-JP" altLang="en-US" sz="1800" b="1">
              <a:solidFill>
                <a:schemeClr val="dk1"/>
              </a:solidFill>
              <a:effectLst/>
              <a:latin typeface="+mn-lt"/>
              <a:ea typeface="+mn-ea"/>
              <a:cs typeface="+mn-cs"/>
            </a:rPr>
            <a:t>、</a:t>
          </a:r>
          <a:r>
            <a:rPr kumimoji="1" lang="ja-JP" altLang="en-US" sz="1800" b="1"/>
            <a:t>炭素貯蔵量（</a:t>
          </a:r>
          <a:r>
            <a:rPr kumimoji="1" lang="en-US" altLang="ja-JP" sz="1800" b="1"/>
            <a:t>CO2</a:t>
          </a:r>
          <a:r>
            <a:rPr kumimoji="1" lang="ja-JP" altLang="en-US" sz="1800" b="1"/>
            <a:t>換算量）の算定を自動的に行うことができます。</a:t>
          </a:r>
          <a:endParaRPr kumimoji="1" lang="en-US" altLang="ja-JP" sz="1800" b="1"/>
        </a:p>
        <a:p>
          <a:pPr algn="l"/>
          <a:r>
            <a:rPr kumimoji="1" lang="ja-JP" altLang="en-US" sz="1800" b="1"/>
            <a:t>○この入力シートでは、ガイドラインの参考１「樹種別気乾密度の値の例」、参考２「合板、木質ボードの密度の値の例」で示した及び参考３「建築用資材の炭素含有率に値の例」で示した、数値を算定に使うことを前提としています。</a:t>
          </a:r>
          <a:endParaRPr kumimoji="1" lang="en-US" altLang="ja-JP" sz="1800" b="1"/>
        </a:p>
        <a:p>
          <a:pPr algn="l"/>
          <a:r>
            <a:rPr kumimoji="1" lang="ja-JP" altLang="en-US" sz="1800" b="1"/>
            <a:t>○他の文献等の値を用いる場合は、適宜セルに入力された数式を改変して利用できます。</a:t>
          </a:r>
          <a:endParaRPr kumimoji="1" lang="en-US" altLang="ja-JP" sz="1800" b="1"/>
        </a:p>
        <a:p>
          <a:pPr algn="l"/>
          <a:r>
            <a:rPr lang="ja-JP" altLang="en-US" sz="1800" b="1">
              <a:solidFill>
                <a:schemeClr val="dk1"/>
              </a:solidFill>
              <a:effectLst/>
              <a:latin typeface="+mn-lt"/>
              <a:ea typeface="+mn-ea"/>
              <a:cs typeface="+mn-cs"/>
            </a:rPr>
            <a:t>○</a:t>
          </a:r>
          <a:r>
            <a:rPr lang="ja-JP" altLang="ja-JP" sz="1800" b="1">
              <a:solidFill>
                <a:schemeClr val="dk1"/>
              </a:solidFill>
              <a:effectLst/>
              <a:latin typeface="+mn-lt"/>
              <a:ea typeface="+mn-ea"/>
              <a:cs typeface="+mn-cs"/>
            </a:rPr>
            <a:t>炭素貯蔵量の算出に当たっては、完成した建築物本体に利⽤されている⽊材の量を元に算出することとなりますが、当該⽊材の量については、把握できる段階で事業者等において算出をいただければ構いません。</a:t>
          </a:r>
          <a:endParaRPr kumimoji="1" lang="en-US" altLang="ja-JP" sz="1800" b="1"/>
        </a:p>
      </xdr:txBody>
    </xdr:sp>
    <xdr:clientData/>
  </xdr:twoCellAnchor>
  <xdr:twoCellAnchor>
    <xdr:from>
      <xdr:col>3</xdr:col>
      <xdr:colOff>877042</xdr:colOff>
      <xdr:row>38</xdr:row>
      <xdr:rowOff>247403</xdr:rowOff>
    </xdr:from>
    <xdr:to>
      <xdr:col>5</xdr:col>
      <xdr:colOff>1465861</xdr:colOff>
      <xdr:row>40</xdr:row>
      <xdr:rowOff>284511</xdr:rowOff>
    </xdr:to>
    <xdr:sp macro="" textlink="">
      <xdr:nvSpPr>
        <xdr:cNvPr id="3" name="吹き出し: 四角形 2">
          <a:extLst>
            <a:ext uri="{FF2B5EF4-FFF2-40B4-BE49-F238E27FC236}">
              <a16:creationId xmlns:a16="http://schemas.microsoft.com/office/drawing/2014/main" id="{00000000-0008-0000-0700-000003000000}"/>
            </a:ext>
          </a:extLst>
        </xdr:cNvPr>
        <xdr:cNvSpPr/>
      </xdr:nvSpPr>
      <xdr:spPr>
        <a:xfrm>
          <a:off x="1846860" y="13002244"/>
          <a:ext cx="5472546" cy="747153"/>
        </a:xfrm>
        <a:prstGeom prst="wedgeRectCallout">
          <a:avLst>
            <a:gd name="adj1" fmla="val 31688"/>
            <a:gd name="adj2" fmla="val -93364"/>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プルダウンで無い樹種は手動で入力下さい。（全角カタカナ）</a:t>
          </a:r>
          <a:endParaRPr kumimoji="1" lang="en-US" altLang="ja-JP" sz="1100">
            <a:solidFill>
              <a:sysClr val="windowText" lastClr="000000"/>
            </a:solidFill>
          </a:endParaRPr>
        </a:p>
        <a:p>
          <a:pPr algn="l"/>
          <a:r>
            <a:rPr kumimoji="1" lang="ja-JP" altLang="en-US" sz="1100">
              <a:solidFill>
                <a:sysClr val="windowText" lastClr="000000"/>
              </a:solidFill>
            </a:rPr>
            <a:t>タブ「</a:t>
          </a:r>
          <a:r>
            <a:rPr kumimoji="1" lang="en-US" altLang="ja-JP" sz="1100">
              <a:solidFill>
                <a:sysClr val="windowText" lastClr="000000"/>
              </a:solidFill>
            </a:rPr>
            <a:t>99_</a:t>
          </a:r>
          <a:r>
            <a:rPr kumimoji="1" lang="ja-JP" altLang="en-US" sz="1100">
              <a:solidFill>
                <a:sysClr val="windowText" lastClr="000000"/>
              </a:solidFill>
            </a:rPr>
            <a:t>データベース」の樹種名を入力すると自動で木材密度が表示されます。</a:t>
          </a:r>
        </a:p>
      </xdr:txBody>
    </xdr:sp>
    <xdr:clientData/>
  </xdr:twoCellAnchor>
  <xdr:twoCellAnchor>
    <xdr:from>
      <xdr:col>4</xdr:col>
      <xdr:colOff>2204358</xdr:colOff>
      <xdr:row>68</xdr:row>
      <xdr:rowOff>95251</xdr:rowOff>
    </xdr:from>
    <xdr:to>
      <xdr:col>6</xdr:col>
      <xdr:colOff>748393</xdr:colOff>
      <xdr:row>69</xdr:row>
      <xdr:rowOff>108858</xdr:rowOff>
    </xdr:to>
    <xdr:sp macro="" textlink="">
      <xdr:nvSpPr>
        <xdr:cNvPr id="4" name="吹き出し: 四角形 3">
          <a:extLst>
            <a:ext uri="{FF2B5EF4-FFF2-40B4-BE49-F238E27FC236}">
              <a16:creationId xmlns:a16="http://schemas.microsoft.com/office/drawing/2014/main" id="{00000000-0008-0000-0700-000004000000}"/>
            </a:ext>
          </a:extLst>
        </xdr:cNvPr>
        <xdr:cNvSpPr/>
      </xdr:nvSpPr>
      <xdr:spPr>
        <a:xfrm>
          <a:off x="5551715" y="21472072"/>
          <a:ext cx="2626178" cy="326572"/>
        </a:xfrm>
        <a:prstGeom prst="wedgeRectCallout">
          <a:avLst>
            <a:gd name="adj1" fmla="val -55985"/>
            <a:gd name="adj2" fmla="val 19586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外国産木材はこの欄に入力してください。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67237</xdr:colOff>
      <xdr:row>6</xdr:row>
      <xdr:rowOff>212912</xdr:rowOff>
    </xdr:from>
    <xdr:to>
      <xdr:col>5</xdr:col>
      <xdr:colOff>1400736</xdr:colOff>
      <xdr:row>16</xdr:row>
      <xdr:rowOff>78442</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907678" y="2129118"/>
          <a:ext cx="7026087" cy="1916206"/>
        </a:xfrm>
        <a:prstGeom prst="rect">
          <a:avLst/>
        </a:prstGeom>
        <a:noFill/>
        <a:ln w="190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ja-JP" altLang="en-US" sz="1400" kern="1200">
              <a:solidFill>
                <a:sysClr val="windowText" lastClr="000000"/>
              </a:solidFill>
              <a:effectLst/>
              <a:latin typeface="+mn-lt"/>
              <a:ea typeface="+mn-ea"/>
              <a:cs typeface="+mn-cs"/>
            </a:rPr>
            <a:t>　</a:t>
          </a:r>
          <a:r>
            <a:rPr kumimoji="1" lang="ja-JP" altLang="ja-JP" sz="1400" kern="1200">
              <a:solidFill>
                <a:sysClr val="windowText" lastClr="000000"/>
              </a:solidFill>
              <a:effectLst/>
              <a:latin typeface="+mn-lt"/>
              <a:ea typeface="+mn-ea"/>
              <a:cs typeface="+mn-cs"/>
            </a:rPr>
            <a:t>この表示は、林野庁「建築物に利用した木材の炭素貯蔵量の表示ガイドライン」（令和３年</a:t>
          </a:r>
          <a:r>
            <a:rPr kumimoji="1" lang="en-US" altLang="ja-JP" sz="1400" kern="1200">
              <a:solidFill>
                <a:sysClr val="windowText" lastClr="000000"/>
              </a:solidFill>
              <a:effectLst/>
              <a:latin typeface="+mn-lt"/>
              <a:ea typeface="+mn-ea"/>
              <a:cs typeface="+mn-cs"/>
            </a:rPr>
            <a:t>10</a:t>
          </a:r>
          <a:r>
            <a:rPr kumimoji="1" lang="ja-JP" altLang="ja-JP" sz="1400" kern="1200">
              <a:solidFill>
                <a:sysClr val="windowText" lastClr="000000"/>
              </a:solidFill>
              <a:effectLst/>
              <a:latin typeface="+mn-lt"/>
              <a:ea typeface="+mn-ea"/>
              <a:cs typeface="+mn-cs"/>
            </a:rPr>
            <a:t>月１日付け３林政産第</a:t>
          </a:r>
          <a:r>
            <a:rPr kumimoji="1" lang="en-US" altLang="ja-JP" sz="1400" kern="1200">
              <a:solidFill>
                <a:sysClr val="windowText" lastClr="000000"/>
              </a:solidFill>
              <a:effectLst/>
              <a:latin typeface="+mn-lt"/>
              <a:ea typeface="+mn-ea"/>
              <a:cs typeface="+mn-cs"/>
            </a:rPr>
            <a:t>85</a:t>
          </a:r>
          <a:r>
            <a:rPr kumimoji="1" lang="ja-JP" altLang="ja-JP" sz="1400" kern="1200">
              <a:solidFill>
                <a:sysClr val="windowText" lastClr="000000"/>
              </a:solidFill>
              <a:effectLst/>
              <a:latin typeface="+mn-lt"/>
              <a:ea typeface="+mn-ea"/>
              <a:cs typeface="+mn-cs"/>
            </a:rPr>
            <a:t>号林野庁長官通知）</a:t>
          </a:r>
          <a:r>
            <a:rPr kumimoji="1" lang="ja-JP" altLang="en-US" sz="1400" kern="1200">
              <a:solidFill>
                <a:sysClr val="windowText" lastClr="000000"/>
              </a:solidFill>
              <a:effectLst/>
              <a:latin typeface="+mn-lt"/>
              <a:ea typeface="+mn-ea"/>
              <a:cs typeface="+mn-cs"/>
            </a:rPr>
            <a:t>をもとに、国産木材活用住宅ラベル協議会にて国産木材活用住宅ラベル用の算定ツールとして作成</a:t>
          </a:r>
          <a:r>
            <a:rPr kumimoji="1" lang="ja-JP" altLang="ja-JP" sz="1400" kern="1200">
              <a:solidFill>
                <a:sysClr val="windowText" lastClr="000000"/>
              </a:solidFill>
              <a:effectLst/>
              <a:latin typeface="+mn-lt"/>
              <a:ea typeface="+mn-ea"/>
              <a:cs typeface="+mn-cs"/>
            </a:rPr>
            <a:t>し、この</a:t>
          </a:r>
          <a:r>
            <a:rPr kumimoji="1" lang="ja-JP" altLang="en-US" sz="1400" kern="1200">
              <a:solidFill>
                <a:sysClr val="windowText" lastClr="000000"/>
              </a:solidFill>
              <a:effectLst/>
              <a:latin typeface="+mn-lt"/>
              <a:ea typeface="+mn-ea"/>
              <a:cs typeface="+mn-cs"/>
            </a:rPr>
            <a:t>住宅</a:t>
          </a:r>
          <a:r>
            <a:rPr kumimoji="1" lang="ja-JP" altLang="ja-JP" sz="1400" kern="1200">
              <a:solidFill>
                <a:sysClr val="windowText" lastClr="000000"/>
              </a:solidFill>
              <a:effectLst/>
              <a:latin typeface="+mn-lt"/>
              <a:ea typeface="+mn-ea"/>
              <a:cs typeface="+mn-cs"/>
            </a:rPr>
            <a:t>に利用した木材が貯蔵している炭素（ＣＯ</a:t>
          </a:r>
          <a:r>
            <a:rPr kumimoji="1" lang="ja-JP" altLang="ja-JP" sz="1400" kern="1200" baseline="-25000">
              <a:solidFill>
                <a:sysClr val="windowText" lastClr="000000"/>
              </a:solidFill>
              <a:effectLst/>
              <a:latin typeface="+mn-lt"/>
              <a:ea typeface="+mn-ea"/>
              <a:cs typeface="+mn-cs"/>
            </a:rPr>
            <a:t>２</a:t>
          </a:r>
          <a:r>
            <a:rPr kumimoji="1" lang="ja-JP" altLang="ja-JP" sz="1400" kern="1200">
              <a:solidFill>
                <a:sysClr val="windowText" lastClr="000000"/>
              </a:solidFill>
              <a:effectLst/>
              <a:latin typeface="+mn-lt"/>
              <a:ea typeface="+mn-ea"/>
              <a:cs typeface="+mn-cs"/>
            </a:rPr>
            <a:t>換算）の量を示すものです。</a:t>
          </a:r>
          <a:endParaRPr lang="ja-JP" altLang="ja-JP" sz="1100">
            <a:solidFill>
              <a:sysClr val="windowText" lastClr="000000"/>
            </a:solidFill>
            <a:effectLst/>
          </a:endParaRPr>
        </a:p>
        <a:p>
          <a:r>
            <a:rPr kumimoji="1" lang="ja-JP" altLang="en-US" sz="1400" kern="1200">
              <a:solidFill>
                <a:sysClr val="windowText" lastClr="000000"/>
              </a:solidFill>
              <a:effectLst/>
              <a:latin typeface="+mn-lt"/>
              <a:ea typeface="+mn-ea"/>
              <a:cs typeface="+mn-cs"/>
            </a:rPr>
            <a:t>　</a:t>
          </a:r>
          <a:r>
            <a:rPr kumimoji="1" lang="ja-JP" altLang="ja-JP" sz="1400" kern="1200">
              <a:solidFill>
                <a:sysClr val="windowText" lastClr="000000"/>
              </a:solidFill>
              <a:effectLst/>
              <a:latin typeface="+mn-lt"/>
              <a:ea typeface="+mn-ea"/>
              <a:cs typeface="+mn-cs"/>
            </a:rPr>
            <a:t>木材は、森林が吸収した炭素を貯蔵しており、木材を建築物等に利用していくことは、「都市等における第２の森林づくり」としてカーボンニュートラルへの貢献が期待されています。</a:t>
          </a:r>
          <a:endParaRPr lang="ja-JP" altLang="ja-JP" sz="1100">
            <a:solidFill>
              <a:sysClr val="windowText" lastClr="000000"/>
            </a:solidFill>
            <a:effectLst/>
          </a:endParaRPr>
        </a:p>
        <a:p>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33618</xdr:colOff>
      <xdr:row>6</xdr:row>
      <xdr:rowOff>156883</xdr:rowOff>
    </xdr:from>
    <xdr:to>
      <xdr:col>5</xdr:col>
      <xdr:colOff>1367117</xdr:colOff>
      <xdr:row>16</xdr:row>
      <xdr:rowOff>22413</xdr:rowOff>
    </xdr:to>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874059" y="2073089"/>
          <a:ext cx="7026087" cy="1916206"/>
        </a:xfrm>
        <a:prstGeom prst="rect">
          <a:avLst/>
        </a:prstGeom>
        <a:noFill/>
        <a:ln w="190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ja-JP" altLang="en-US" sz="1400" kern="1200">
              <a:solidFill>
                <a:sysClr val="windowText" lastClr="000000"/>
              </a:solidFill>
              <a:effectLst/>
              <a:latin typeface="+mn-lt"/>
              <a:ea typeface="+mn-ea"/>
              <a:cs typeface="+mn-cs"/>
            </a:rPr>
            <a:t>　</a:t>
          </a:r>
          <a:r>
            <a:rPr kumimoji="1" lang="ja-JP" altLang="ja-JP" sz="1400" kern="1200">
              <a:solidFill>
                <a:sysClr val="windowText" lastClr="000000"/>
              </a:solidFill>
              <a:effectLst/>
              <a:latin typeface="+mn-lt"/>
              <a:ea typeface="+mn-ea"/>
              <a:cs typeface="+mn-cs"/>
            </a:rPr>
            <a:t>この表示は、林野庁「建築物に利用した木材の炭素貯蔵量の表示ガイドライン」（令和３年</a:t>
          </a:r>
          <a:r>
            <a:rPr kumimoji="1" lang="en-US" altLang="ja-JP" sz="1400" kern="1200">
              <a:solidFill>
                <a:sysClr val="windowText" lastClr="000000"/>
              </a:solidFill>
              <a:effectLst/>
              <a:latin typeface="+mn-lt"/>
              <a:ea typeface="+mn-ea"/>
              <a:cs typeface="+mn-cs"/>
            </a:rPr>
            <a:t>10</a:t>
          </a:r>
          <a:r>
            <a:rPr kumimoji="1" lang="ja-JP" altLang="ja-JP" sz="1400" kern="1200">
              <a:solidFill>
                <a:sysClr val="windowText" lastClr="000000"/>
              </a:solidFill>
              <a:effectLst/>
              <a:latin typeface="+mn-lt"/>
              <a:ea typeface="+mn-ea"/>
              <a:cs typeface="+mn-cs"/>
            </a:rPr>
            <a:t>月１日付け３林政産第</a:t>
          </a:r>
          <a:r>
            <a:rPr kumimoji="1" lang="en-US" altLang="ja-JP" sz="1400" kern="1200">
              <a:solidFill>
                <a:sysClr val="windowText" lastClr="000000"/>
              </a:solidFill>
              <a:effectLst/>
              <a:latin typeface="+mn-lt"/>
              <a:ea typeface="+mn-ea"/>
              <a:cs typeface="+mn-cs"/>
            </a:rPr>
            <a:t>85</a:t>
          </a:r>
          <a:r>
            <a:rPr kumimoji="1" lang="ja-JP" altLang="ja-JP" sz="1400" kern="1200">
              <a:solidFill>
                <a:sysClr val="windowText" lastClr="000000"/>
              </a:solidFill>
              <a:effectLst/>
              <a:latin typeface="+mn-lt"/>
              <a:ea typeface="+mn-ea"/>
              <a:cs typeface="+mn-cs"/>
            </a:rPr>
            <a:t>号林野庁長官通知）</a:t>
          </a:r>
          <a:r>
            <a:rPr kumimoji="1" lang="ja-JP" altLang="en-US" sz="1400" kern="1200">
              <a:solidFill>
                <a:sysClr val="windowText" lastClr="000000"/>
              </a:solidFill>
              <a:effectLst/>
              <a:latin typeface="+mn-lt"/>
              <a:ea typeface="+mn-ea"/>
              <a:cs typeface="+mn-cs"/>
            </a:rPr>
            <a:t>をもとに、国産木材活用住宅ラベル協議会にて国産木材活用住宅ラベル用の算定ツールとして作成</a:t>
          </a:r>
          <a:r>
            <a:rPr kumimoji="1" lang="ja-JP" altLang="ja-JP" sz="1400" kern="1200">
              <a:solidFill>
                <a:sysClr val="windowText" lastClr="000000"/>
              </a:solidFill>
              <a:effectLst/>
              <a:latin typeface="+mn-lt"/>
              <a:ea typeface="+mn-ea"/>
              <a:cs typeface="+mn-cs"/>
            </a:rPr>
            <a:t>し、この</a:t>
          </a:r>
          <a:r>
            <a:rPr kumimoji="1" lang="ja-JP" altLang="en-US" sz="1400" kern="1200">
              <a:solidFill>
                <a:sysClr val="windowText" lastClr="000000"/>
              </a:solidFill>
              <a:effectLst/>
              <a:latin typeface="+mn-lt"/>
              <a:ea typeface="+mn-ea"/>
              <a:cs typeface="+mn-cs"/>
            </a:rPr>
            <a:t>住宅</a:t>
          </a:r>
          <a:r>
            <a:rPr kumimoji="1" lang="ja-JP" altLang="ja-JP" sz="1400" kern="1200">
              <a:solidFill>
                <a:sysClr val="windowText" lastClr="000000"/>
              </a:solidFill>
              <a:effectLst/>
              <a:latin typeface="+mn-lt"/>
              <a:ea typeface="+mn-ea"/>
              <a:cs typeface="+mn-cs"/>
            </a:rPr>
            <a:t>に利用した木材が貯蔵している炭素（ＣＯ</a:t>
          </a:r>
          <a:r>
            <a:rPr kumimoji="1" lang="ja-JP" altLang="ja-JP" sz="1400" kern="1200" baseline="-25000">
              <a:solidFill>
                <a:sysClr val="windowText" lastClr="000000"/>
              </a:solidFill>
              <a:effectLst/>
              <a:latin typeface="+mn-lt"/>
              <a:ea typeface="+mn-ea"/>
              <a:cs typeface="+mn-cs"/>
            </a:rPr>
            <a:t>２</a:t>
          </a:r>
          <a:r>
            <a:rPr kumimoji="1" lang="ja-JP" altLang="ja-JP" sz="1400" kern="1200">
              <a:solidFill>
                <a:sysClr val="windowText" lastClr="000000"/>
              </a:solidFill>
              <a:effectLst/>
              <a:latin typeface="+mn-lt"/>
              <a:ea typeface="+mn-ea"/>
              <a:cs typeface="+mn-cs"/>
            </a:rPr>
            <a:t>換算）の量を示すものです。</a:t>
          </a:r>
          <a:endParaRPr lang="ja-JP" altLang="ja-JP" sz="1100">
            <a:solidFill>
              <a:sysClr val="windowText" lastClr="000000"/>
            </a:solidFill>
            <a:effectLst/>
          </a:endParaRPr>
        </a:p>
        <a:p>
          <a:r>
            <a:rPr kumimoji="1" lang="ja-JP" altLang="en-US" sz="1400" kern="1200">
              <a:solidFill>
                <a:sysClr val="windowText" lastClr="000000"/>
              </a:solidFill>
              <a:effectLst/>
              <a:latin typeface="+mn-lt"/>
              <a:ea typeface="+mn-ea"/>
              <a:cs typeface="+mn-cs"/>
            </a:rPr>
            <a:t>　</a:t>
          </a:r>
          <a:r>
            <a:rPr kumimoji="1" lang="ja-JP" altLang="ja-JP" sz="1400" kern="1200">
              <a:solidFill>
                <a:sysClr val="windowText" lastClr="000000"/>
              </a:solidFill>
              <a:effectLst/>
              <a:latin typeface="+mn-lt"/>
              <a:ea typeface="+mn-ea"/>
              <a:cs typeface="+mn-cs"/>
            </a:rPr>
            <a:t>木材は、森林が吸収した炭素を貯蔵しており、木材を建築物等に利用していくことは、「都市等における第２の森林づくり」としてカーボンニュートラルへの貢献が期待されています。</a:t>
          </a:r>
          <a:endParaRPr lang="ja-JP" altLang="ja-JP" sz="1100">
            <a:solidFill>
              <a:sysClr val="windowText" lastClr="000000"/>
            </a:solidFill>
            <a:effectLst/>
          </a:endParaRPr>
        </a:p>
        <a:p>
          <a:endParaRPr kumimoji="1" lang="ja-JP" altLang="en-US" sz="11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435427</xdr:colOff>
      <xdr:row>1</xdr:row>
      <xdr:rowOff>95249</xdr:rowOff>
    </xdr:from>
    <xdr:to>
      <xdr:col>22</xdr:col>
      <xdr:colOff>625928</xdr:colOff>
      <xdr:row>7</xdr:row>
      <xdr:rowOff>27215</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5446827" y="333374"/>
          <a:ext cx="5676901" cy="16750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表の「引用元」は下記の記号と対応しています。</a:t>
          </a:r>
          <a:endParaRPr kumimoji="1" lang="en-US" altLang="ja-JP" sz="1200">
            <a:solidFill>
              <a:sysClr val="windowText" lastClr="000000"/>
            </a:solidFill>
          </a:endParaRPr>
        </a:p>
        <a:p>
          <a:pPr algn="l"/>
          <a:r>
            <a:rPr kumimoji="1" lang="en-US" altLang="ja-JP" sz="1200">
              <a:solidFill>
                <a:sysClr val="windowText" lastClr="000000"/>
              </a:solidFill>
            </a:rPr>
            <a:t>【</a:t>
          </a:r>
          <a:r>
            <a:rPr kumimoji="1" lang="ja-JP" altLang="en-US" sz="1200">
              <a:solidFill>
                <a:sysClr val="windowText" lastClr="000000"/>
              </a:solidFill>
            </a:rPr>
            <a:t>引用元</a:t>
          </a:r>
          <a:r>
            <a:rPr kumimoji="1" lang="en-US" altLang="ja-JP" sz="1200">
              <a:solidFill>
                <a:sysClr val="windowText" lastClr="000000"/>
              </a:solidFill>
            </a:rPr>
            <a:t>】</a:t>
          </a:r>
        </a:p>
        <a:p>
          <a:pPr algn="l"/>
          <a:r>
            <a:rPr kumimoji="1" lang="ja-JP" altLang="en-US" sz="1200">
              <a:solidFill>
                <a:sysClr val="windowText" lastClr="000000"/>
              </a:solidFill>
            </a:rPr>
            <a:t>①　村田誠四郎（</a:t>
          </a:r>
          <a:r>
            <a:rPr kumimoji="1" lang="en-US" altLang="ja-JP" sz="1200">
              <a:solidFill>
                <a:sysClr val="windowText" lastClr="000000"/>
              </a:solidFill>
            </a:rPr>
            <a:t>2004</a:t>
          </a:r>
          <a:r>
            <a:rPr kumimoji="1" lang="ja-JP" altLang="en-US" sz="1200">
              <a:solidFill>
                <a:sysClr val="windowText" lastClr="000000"/>
              </a:solidFill>
            </a:rPr>
            <a:t>）木材工業ハンドブック改訂４版</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丸善株式会社</a:t>
          </a:r>
          <a:r>
            <a:rPr kumimoji="1" lang="en-US" altLang="ja-JP" sz="1200">
              <a:solidFill>
                <a:sysClr val="windowText" lastClr="000000"/>
              </a:solidFill>
            </a:rPr>
            <a:t>.</a:t>
          </a:r>
        </a:p>
        <a:p>
          <a:pPr algn="l"/>
          <a:r>
            <a:rPr kumimoji="1" lang="ja-JP" altLang="en-US" sz="1200">
              <a:solidFill>
                <a:sysClr val="windowText" lastClr="000000"/>
              </a:solidFill>
            </a:rPr>
            <a:t>②　真柴孝次（</a:t>
          </a:r>
          <a:r>
            <a:rPr kumimoji="1" lang="en-US" altLang="ja-JP" sz="1200">
              <a:solidFill>
                <a:sysClr val="windowText" lastClr="000000"/>
              </a:solidFill>
            </a:rPr>
            <a:t>1998</a:t>
          </a:r>
          <a:r>
            <a:rPr kumimoji="1" lang="ja-JP" altLang="en-US" sz="1200">
              <a:solidFill>
                <a:sysClr val="windowText" lastClr="000000"/>
              </a:solidFill>
            </a:rPr>
            <a:t>）林業技術ハンドブック</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社団法人全国林業改良普及協会</a:t>
          </a:r>
          <a:r>
            <a:rPr kumimoji="1" lang="en-US" altLang="ja-JP" sz="1200">
              <a:solidFill>
                <a:sysClr val="windowText" lastClr="000000"/>
              </a:solidFill>
            </a:rPr>
            <a:t>.</a:t>
          </a:r>
        </a:p>
        <a:p>
          <a:pPr algn="l"/>
          <a:r>
            <a:rPr kumimoji="1" lang="ja-JP" altLang="en-US" sz="1200">
              <a:solidFill>
                <a:sysClr val="windowText" lastClr="000000"/>
              </a:solidFill>
            </a:rPr>
            <a:t>③　貴島恒夫ら（</a:t>
          </a:r>
          <a:r>
            <a:rPr kumimoji="1" lang="en-US" altLang="ja-JP" sz="1200">
              <a:solidFill>
                <a:sysClr val="windowText" lastClr="000000"/>
              </a:solidFill>
            </a:rPr>
            <a:t>1977</a:t>
          </a:r>
          <a:r>
            <a:rPr kumimoji="1" lang="ja-JP" altLang="en-US" sz="1200">
              <a:solidFill>
                <a:sysClr val="windowText" lastClr="000000"/>
              </a:solidFill>
            </a:rPr>
            <a:t>）原色木材大図鑑</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保育社</a:t>
          </a:r>
          <a:r>
            <a:rPr kumimoji="1" lang="en-US" altLang="ja-JP" sz="1200">
              <a:solidFill>
                <a:sysClr val="windowText" lastClr="000000"/>
              </a:solidFill>
            </a:rPr>
            <a:t>.</a:t>
          </a:r>
        </a:p>
        <a:p>
          <a:pPr algn="l"/>
          <a:r>
            <a:rPr kumimoji="1" lang="ja-JP" altLang="en-US" sz="1200">
              <a:solidFill>
                <a:sysClr val="windowText" lastClr="000000"/>
              </a:solidFill>
            </a:rPr>
            <a:t>④　須藤彰司（</a:t>
          </a:r>
          <a:r>
            <a:rPr kumimoji="1" lang="en-US" altLang="ja-JP" sz="1200">
              <a:solidFill>
                <a:sysClr val="windowText" lastClr="000000"/>
              </a:solidFill>
            </a:rPr>
            <a:t>1998</a:t>
          </a:r>
          <a:r>
            <a:rPr kumimoji="1" lang="ja-JP" altLang="en-US" sz="1200">
              <a:solidFill>
                <a:sysClr val="windowText" lastClr="000000"/>
              </a:solidFill>
            </a:rPr>
            <a:t>）カラーで見る世界の木材</a:t>
          </a:r>
          <a:r>
            <a:rPr kumimoji="1" lang="en-US" altLang="ja-JP" sz="1200">
              <a:solidFill>
                <a:sysClr val="windowText" lastClr="000000"/>
              </a:solidFill>
            </a:rPr>
            <a:t>200</a:t>
          </a:r>
          <a:r>
            <a:rPr kumimoji="1" lang="ja-JP" altLang="en-US" sz="1200">
              <a:solidFill>
                <a:sysClr val="windowText" lastClr="000000"/>
              </a:solidFill>
            </a:rPr>
            <a:t>種</a:t>
          </a:r>
          <a:r>
            <a:rPr kumimoji="1" lang="en-US" altLang="ja-JP" sz="1200">
              <a:solidFill>
                <a:sysClr val="windowText" lastClr="000000"/>
              </a:solidFill>
            </a:rPr>
            <a:t>. </a:t>
          </a:r>
          <a:r>
            <a:rPr kumimoji="1" lang="ja-JP" altLang="en-US" sz="1200">
              <a:solidFill>
                <a:sysClr val="windowText" lastClr="000000"/>
              </a:solidFill>
            </a:rPr>
            <a:t>産調出版</a:t>
          </a:r>
          <a:r>
            <a:rPr kumimoji="1" lang="en-US" altLang="ja-JP" sz="1200">
              <a:solidFill>
                <a:sysClr val="windowText" lastClr="000000"/>
              </a:solidFill>
            </a:rPr>
            <a:t>.</a:t>
          </a:r>
        </a:p>
        <a:p>
          <a:pPr algn="l"/>
          <a:endParaRPr kumimoji="1" lang="ja-JP" altLang="en-US"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1</xdr:row>
      <xdr:rowOff>1</xdr:rowOff>
    </xdr:from>
    <xdr:to>
      <xdr:col>3</xdr:col>
      <xdr:colOff>2771775</xdr:colOff>
      <xdr:row>2</xdr:row>
      <xdr:rowOff>66675</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257176" y="171451"/>
          <a:ext cx="4438649" cy="2381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ただいまのバージョン：　</a:t>
          </a:r>
          <a:r>
            <a:rPr kumimoji="1" lang="en-US" altLang="ja-JP" sz="1100">
              <a:solidFill>
                <a:sysClr val="windowText" lastClr="000000"/>
              </a:solidFill>
            </a:rPr>
            <a:t>1.4</a:t>
          </a:r>
          <a:r>
            <a:rPr kumimoji="1" lang="ja-JP" altLang="en-US" sz="1100">
              <a:solidFill>
                <a:sysClr val="windowText" lastClr="000000"/>
              </a:solidFill>
            </a:rPr>
            <a:t>　（更新日時：令和</a:t>
          </a:r>
          <a:r>
            <a:rPr kumimoji="1" lang="en-US" altLang="ja-JP" sz="1100">
              <a:solidFill>
                <a:sysClr val="windowText" lastClr="000000"/>
              </a:solidFill>
            </a:rPr>
            <a:t>6</a:t>
          </a:r>
          <a:r>
            <a:rPr kumimoji="1" lang="ja-JP" altLang="en-US" sz="1100">
              <a:solidFill>
                <a:sysClr val="windowText" lastClr="000000"/>
              </a:solidFill>
            </a:rPr>
            <a:t>年 </a:t>
          </a:r>
          <a:r>
            <a:rPr kumimoji="1" lang="en-US" altLang="ja-JP" sz="1100">
              <a:solidFill>
                <a:sysClr val="windowText" lastClr="000000"/>
              </a:solidFill>
            </a:rPr>
            <a:t>12</a:t>
          </a:r>
          <a:r>
            <a:rPr kumimoji="1" lang="ja-JP" altLang="en-US" sz="1100">
              <a:solidFill>
                <a:sysClr val="windowText" lastClr="000000"/>
              </a:solidFill>
            </a:rPr>
            <a:t>月</a:t>
          </a:r>
          <a:r>
            <a:rPr kumimoji="1" lang="en-US" altLang="ja-JP" sz="1100">
              <a:solidFill>
                <a:sysClr val="windowText" lastClr="000000"/>
              </a:solidFill>
            </a:rPr>
            <a:t>27</a:t>
          </a:r>
          <a:r>
            <a:rPr kumimoji="1" lang="ja-JP" altLang="en-US" sz="1100">
              <a:solidFill>
                <a:sysClr val="windowText" lastClr="000000"/>
              </a:solidFill>
            </a:rPr>
            <a:t>日）</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E100"/>
  <sheetViews>
    <sheetView topLeftCell="A79" zoomScale="90" zoomScaleNormal="90" workbookViewId="0">
      <selection activeCell="AE101" sqref="AE101"/>
    </sheetView>
  </sheetViews>
  <sheetFormatPr defaultRowHeight="13.2"/>
  <cols>
    <col min="1" max="1" width="6.21875" customWidth="1"/>
    <col min="2" max="2" width="5" customWidth="1"/>
    <col min="3" max="3" width="37.44140625" customWidth="1"/>
    <col min="4" max="4" width="15.6640625" customWidth="1"/>
    <col min="5" max="5" width="50" customWidth="1"/>
    <col min="6" max="6" width="23.77734375" customWidth="1"/>
    <col min="7" max="7" width="21.21875" customWidth="1"/>
    <col min="8" max="8" width="8.77734375" customWidth="1"/>
    <col min="9" max="9" width="6.21875" customWidth="1"/>
    <col min="10" max="10" width="12.44140625" customWidth="1"/>
    <col min="11" max="11" width="8.77734375" customWidth="1"/>
    <col min="12" max="12" width="6.21875" customWidth="1"/>
    <col min="13" max="13" width="9.33203125" customWidth="1"/>
    <col min="14" max="14" width="8.44140625" customWidth="1"/>
    <col min="15" max="15" width="15.6640625" customWidth="1"/>
    <col min="16" max="21" width="8.77734375" customWidth="1"/>
    <col min="22" max="23" width="15.6640625" customWidth="1"/>
    <col min="24" max="28" width="8.77734375" customWidth="1"/>
    <col min="29" max="29" width="15.6640625" customWidth="1"/>
    <col min="30" max="31" width="8.77734375" customWidth="1"/>
  </cols>
  <sheetData>
    <row r="1" spans="2:31" ht="19.2">
      <c r="B1" s="12" t="s">
        <v>346</v>
      </c>
    </row>
    <row r="3" spans="2:31" ht="21" customHeight="1">
      <c r="B3" s="295" t="s">
        <v>0</v>
      </c>
      <c r="C3" s="277"/>
      <c r="D3" s="302"/>
      <c r="E3" s="303"/>
    </row>
    <row r="4" spans="2:31" ht="21" customHeight="1">
      <c r="B4" s="295" t="s">
        <v>75</v>
      </c>
      <c r="C4" s="277"/>
      <c r="D4" s="304"/>
      <c r="E4" s="271"/>
    </row>
    <row r="5" spans="2:31" ht="21" customHeight="1">
      <c r="B5" s="295" t="s">
        <v>74</v>
      </c>
      <c r="C5" s="277"/>
      <c r="D5" s="304"/>
      <c r="E5" s="271"/>
    </row>
    <row r="6" spans="2:31" ht="21" customHeight="1">
      <c r="B6" s="295" t="s">
        <v>343</v>
      </c>
      <c r="C6" s="277"/>
      <c r="D6" s="141"/>
      <c r="E6" s="142"/>
    </row>
    <row r="7" spans="2:31" ht="21" customHeight="1">
      <c r="B7" s="295" t="s">
        <v>1</v>
      </c>
      <c r="C7" s="277"/>
      <c r="D7" s="304"/>
      <c r="E7" s="271"/>
      <c r="G7" s="18" t="s">
        <v>60</v>
      </c>
    </row>
    <row r="9" spans="2:31" ht="21" customHeight="1">
      <c r="B9" s="298" t="s">
        <v>2</v>
      </c>
      <c r="C9" s="298" t="s">
        <v>3</v>
      </c>
      <c r="D9" s="298" t="s">
        <v>64</v>
      </c>
      <c r="E9" s="298" t="s">
        <v>333</v>
      </c>
      <c r="F9" s="298" t="s">
        <v>318</v>
      </c>
      <c r="G9" s="295" t="s">
        <v>8</v>
      </c>
      <c r="H9" s="305"/>
      <c r="I9" s="305"/>
      <c r="J9" s="305"/>
      <c r="K9" s="305"/>
      <c r="L9" s="305"/>
      <c r="M9" s="305"/>
      <c r="N9" s="305"/>
      <c r="O9" s="305"/>
      <c r="P9" s="305"/>
      <c r="Q9" s="305"/>
      <c r="R9" s="305"/>
      <c r="S9" s="305"/>
      <c r="T9" s="305"/>
      <c r="U9" s="305"/>
      <c r="V9" s="305"/>
      <c r="W9" s="305"/>
      <c r="X9" s="305"/>
      <c r="Y9" s="305"/>
      <c r="Z9" s="305"/>
      <c r="AA9" s="305"/>
      <c r="AB9" s="305"/>
      <c r="AC9" s="305"/>
      <c r="AD9" s="305"/>
      <c r="AE9" s="277"/>
    </row>
    <row r="10" spans="2:31" ht="21" customHeight="1">
      <c r="B10" s="299"/>
      <c r="C10" s="299"/>
      <c r="D10" s="299"/>
      <c r="E10" s="299"/>
      <c r="F10" s="299"/>
      <c r="G10" s="306" t="s">
        <v>55</v>
      </c>
      <c r="H10" s="306"/>
      <c r="I10" s="306"/>
      <c r="J10" s="306"/>
      <c r="K10" s="306"/>
      <c r="L10" s="306"/>
      <c r="M10" s="306"/>
      <c r="N10" s="306"/>
      <c r="O10" s="272" t="s">
        <v>320</v>
      </c>
      <c r="P10" s="273"/>
      <c r="Q10" s="273"/>
      <c r="R10" s="273"/>
      <c r="S10" s="273"/>
      <c r="T10" s="273"/>
      <c r="U10" s="273"/>
      <c r="V10" s="273"/>
      <c r="W10" s="273"/>
      <c r="X10" s="273"/>
      <c r="Y10" s="273"/>
      <c r="Z10" s="273"/>
      <c r="AA10" s="273"/>
      <c r="AB10" s="274"/>
      <c r="AC10" s="307" t="s">
        <v>332</v>
      </c>
      <c r="AD10" s="308"/>
      <c r="AE10" s="298" t="s">
        <v>11</v>
      </c>
    </row>
    <row r="11" spans="2:31" ht="21" customHeight="1">
      <c r="B11" s="299"/>
      <c r="C11" s="299"/>
      <c r="D11" s="299"/>
      <c r="E11" s="299"/>
      <c r="F11" s="299"/>
      <c r="G11" s="6"/>
      <c r="H11" s="6"/>
      <c r="I11" s="296" t="s">
        <v>6</v>
      </c>
      <c r="J11" s="296"/>
      <c r="K11" s="296"/>
      <c r="L11" s="296" t="s">
        <v>7</v>
      </c>
      <c r="M11" s="296"/>
      <c r="N11" s="295"/>
      <c r="O11" s="272" t="s">
        <v>57</v>
      </c>
      <c r="P11" s="273"/>
      <c r="Q11" s="273"/>
      <c r="R11" s="273"/>
      <c r="S11" s="273"/>
      <c r="T11" s="273"/>
      <c r="U11" s="274"/>
      <c r="V11" s="272" t="s">
        <v>59</v>
      </c>
      <c r="W11" s="273"/>
      <c r="X11" s="273"/>
      <c r="Y11" s="273"/>
      <c r="Z11" s="273"/>
      <c r="AA11" s="273"/>
      <c r="AB11" s="274"/>
      <c r="AC11" s="309"/>
      <c r="AD11" s="310"/>
      <c r="AE11" s="299"/>
    </row>
    <row r="12" spans="2:31" ht="21" customHeight="1">
      <c r="B12" s="299"/>
      <c r="C12" s="299"/>
      <c r="D12" s="299"/>
      <c r="E12" s="299"/>
      <c r="F12" s="299"/>
      <c r="G12" s="6"/>
      <c r="H12" s="6"/>
      <c r="I12" s="2" t="s">
        <v>5</v>
      </c>
      <c r="J12" s="301"/>
      <c r="K12" s="301"/>
      <c r="L12" s="2" t="s">
        <v>5</v>
      </c>
      <c r="M12" s="301"/>
      <c r="N12" s="301"/>
      <c r="O12" s="272"/>
      <c r="P12" s="273"/>
      <c r="Q12" s="273"/>
      <c r="R12" s="273"/>
      <c r="S12" s="273"/>
      <c r="T12" s="273"/>
      <c r="U12" s="274"/>
      <c r="V12" s="272"/>
      <c r="W12" s="273"/>
      <c r="X12" s="273"/>
      <c r="Y12" s="273"/>
      <c r="Z12" s="273"/>
      <c r="AA12" s="273"/>
      <c r="AB12" s="274"/>
      <c r="AC12" s="311"/>
      <c r="AD12" s="312"/>
      <c r="AE12" s="299"/>
    </row>
    <row r="13" spans="2:31" ht="51" customHeight="1">
      <c r="B13" s="300"/>
      <c r="C13" s="300"/>
      <c r="D13" s="300"/>
      <c r="E13" s="300"/>
      <c r="F13" s="300"/>
      <c r="G13" s="5" t="s">
        <v>4</v>
      </c>
      <c r="H13" s="7" t="s">
        <v>34</v>
      </c>
      <c r="I13" s="296" t="s">
        <v>4</v>
      </c>
      <c r="J13" s="296"/>
      <c r="K13" s="7" t="s">
        <v>34</v>
      </c>
      <c r="L13" s="296" t="s">
        <v>4</v>
      </c>
      <c r="M13" s="296"/>
      <c r="N13" s="7" t="s">
        <v>34</v>
      </c>
      <c r="O13" s="2" t="s">
        <v>4</v>
      </c>
      <c r="P13" s="17" t="s">
        <v>34</v>
      </c>
      <c r="Q13" s="17" t="s">
        <v>53</v>
      </c>
      <c r="R13" s="17" t="s">
        <v>325</v>
      </c>
      <c r="S13" s="17" t="s">
        <v>326</v>
      </c>
      <c r="T13" s="17" t="s">
        <v>54</v>
      </c>
      <c r="U13" s="17" t="s">
        <v>324</v>
      </c>
      <c r="V13" s="295" t="s">
        <v>4</v>
      </c>
      <c r="W13" s="277"/>
      <c r="X13" s="7" t="s">
        <v>34</v>
      </c>
      <c r="Y13" s="17" t="s">
        <v>325</v>
      </c>
      <c r="Z13" s="17" t="s">
        <v>326</v>
      </c>
      <c r="AA13" s="17" t="s">
        <v>54</v>
      </c>
      <c r="AB13" s="17" t="s">
        <v>324</v>
      </c>
      <c r="AC13" s="2" t="s">
        <v>4</v>
      </c>
      <c r="AD13" s="7" t="s">
        <v>34</v>
      </c>
      <c r="AE13" s="300"/>
    </row>
    <row r="14" spans="2:31" ht="27" customHeight="1">
      <c r="B14" s="2">
        <v>1</v>
      </c>
      <c r="C14" s="143"/>
      <c r="D14" s="143"/>
      <c r="E14" s="144"/>
      <c r="F14" s="145"/>
      <c r="G14" s="146"/>
      <c r="H14" s="146"/>
      <c r="I14" s="270"/>
      <c r="J14" s="271"/>
      <c r="K14" s="147"/>
      <c r="L14" s="270"/>
      <c r="M14" s="271"/>
      <c r="N14" s="147"/>
      <c r="O14" s="147"/>
      <c r="P14" s="147"/>
      <c r="Q14" s="147"/>
      <c r="R14" s="13" t="str">
        <f>IF(O14="スギ",P14*Q14/100," ")</f>
        <v xml:space="preserve"> </v>
      </c>
      <c r="S14" s="13" t="str">
        <f>IF(O14="ヒノキ",P14*Q14/100," ")</f>
        <v xml:space="preserve"> </v>
      </c>
      <c r="T14" s="13" t="str">
        <f>IF(P14*Q14/100=0,"",P14*Q14/100)</f>
        <v/>
      </c>
      <c r="U14" s="13" t="str">
        <f>IF(P14-P14*Q14/100=0,"",P14-P14*Q14/100)</f>
        <v/>
      </c>
      <c r="V14" s="147"/>
      <c r="W14" s="147"/>
      <c r="X14" s="147"/>
      <c r="Y14" s="13" t="str">
        <f>IF(OR(V14="スギ",W14="スギ"),IF(C14="製材区分（製材・集成材・CLT等）",X14*'3＿各種係数値'!$F$13/100,X14*'3＿各種係数値'!$F$15/100)," ")</f>
        <v xml:space="preserve"> </v>
      </c>
      <c r="Z14" s="13" t="str">
        <f>IF(OR(V14="ヒノキ",W14="ヒノキ"),IF(C14="製材区分（製材・集成材・CLT等）",X14*'3＿各種係数値'!$F$14/100,X14*'3＿各種係数値'!$F$16/100)," ")</f>
        <v xml:space="preserve"> </v>
      </c>
      <c r="AA14" s="13" t="str">
        <f>IF(IF(D14="集成材",X14*'3＿各種係数値'!$F$9/100,0)+IF(D14="合板",X14*'3＿各種係数値'!$F$10/100,0)+IF(D14="CLT",X14*'3＿各種係数値'!$F$11/100,0)+IF(D14="LVL",X14*'3＿各種係数値'!$F$12/100,0)=0," ",IF(D14="集成材",X14*'3＿各種係数値'!$F$9/100,0)+IF(D14="合板",X14*'3＿各種係数値'!$F$10/100,0)+IF(D14="CLT",X14*'3＿各種係数値'!$F$11/100,0)+IF(D14="LVL",X14*'3＿各種係数値'!$F$12/100,0))</f>
        <v xml:space="preserve"> </v>
      </c>
      <c r="AB14" s="13" t="str">
        <f>IFERROR(X14-AA14," ")</f>
        <v xml:space="preserve"> </v>
      </c>
      <c r="AC14" s="153"/>
      <c r="AD14" s="154"/>
      <c r="AE14" s="13" t="str">
        <f>IF(H14+P14+X14+AD14=0," ",H14+P14+X14+AD14)</f>
        <v xml:space="preserve"> </v>
      </c>
    </row>
    <row r="15" spans="2:31" ht="27" customHeight="1">
      <c r="B15" s="2">
        <f>B14+1</f>
        <v>2</v>
      </c>
      <c r="C15" s="143"/>
      <c r="D15" s="143"/>
      <c r="E15" s="144"/>
      <c r="F15" s="145"/>
      <c r="G15" s="146"/>
      <c r="H15" s="146"/>
      <c r="I15" s="270"/>
      <c r="J15" s="271"/>
      <c r="K15" s="147"/>
      <c r="L15" s="270"/>
      <c r="M15" s="271"/>
      <c r="N15" s="147"/>
      <c r="O15" s="147"/>
      <c r="P15" s="147"/>
      <c r="Q15" s="147"/>
      <c r="R15" s="13" t="str">
        <f t="shared" ref="R15:R52" si="0">IF(O15="スギ",P15*Q15/100," ")</f>
        <v xml:space="preserve"> </v>
      </c>
      <c r="S15" s="13" t="str">
        <f t="shared" ref="S15:S52" si="1">IF(O15="ヒノキ",P15*Q15/100," ")</f>
        <v xml:space="preserve"> </v>
      </c>
      <c r="T15" s="13" t="str">
        <f t="shared" ref="T15:T52" si="2">IF(P15*Q15/100=0,"",P15*Q15/100)</f>
        <v/>
      </c>
      <c r="U15" s="13" t="str">
        <f t="shared" ref="U15:U52" si="3">IF(P15-P15*Q15/100=0,"",P15-P15*Q15/100)</f>
        <v/>
      </c>
      <c r="V15" s="147"/>
      <c r="W15" s="147"/>
      <c r="X15" s="147"/>
      <c r="Y15" s="13" t="str">
        <f>IF(OR(V15="スギ",W15="スギ"),IF(C15="製材区分（製材・集成材・CLT等）",X15*'3＿各種係数値'!$F$13/100,X15*'3＿各種係数値'!$F$15/100)," ")</f>
        <v xml:space="preserve"> </v>
      </c>
      <c r="Z15" s="13" t="str">
        <f>IF(OR(V15="ヒノキ",W15="ヒノキ"),IF(C15="製材区分（製材・集成材・CLT等）",X15*'3＿各種係数値'!$F$14/100,X15*'3＿各種係数値'!$F$16/100)," ")</f>
        <v xml:space="preserve"> </v>
      </c>
      <c r="AA15" s="13" t="str">
        <f>IF(IF(D15="集成材",X15*'3＿各種係数値'!$F$9/100,0)+IF(D15="合板",X15*'3＿各種係数値'!$F$10/100,0)+IF(D15="CLT",X15*'3＿各種係数値'!$F$11/100,0)+IF(D15="LVL",X15*'3＿各種係数値'!$F$12/100,0)=0," ",IF(D15="集成材",X15*'3＿各種係数値'!$F$9/100,0)+IF(D15="合板",X15*'3＿各種係数値'!$F$10/100,0)+IF(D15="CLT",X15*'3＿各種係数値'!$F$11/100,0)+IF(D15="LVL",X15*'3＿各種係数値'!$F$12/100,0))</f>
        <v xml:space="preserve"> </v>
      </c>
      <c r="AB15" s="13" t="str">
        <f t="shared" ref="AB15:AB52" si="4">IFERROR(X15-AA15," ")</f>
        <v xml:space="preserve"> </v>
      </c>
      <c r="AC15" s="153"/>
      <c r="AD15" s="154"/>
      <c r="AE15" s="13" t="str">
        <f t="shared" ref="AE15:AE52" si="5">IF(H15+P15+X15+AD15=0," ",H15+P15+X15+AD15)</f>
        <v xml:space="preserve"> </v>
      </c>
    </row>
    <row r="16" spans="2:31" ht="27" customHeight="1">
      <c r="B16" s="2">
        <f t="shared" ref="B16:B52" si="6">B15+1</f>
        <v>3</v>
      </c>
      <c r="C16" s="143"/>
      <c r="D16" s="143"/>
      <c r="E16" s="144"/>
      <c r="F16" s="145"/>
      <c r="G16" s="146"/>
      <c r="H16" s="146"/>
      <c r="I16" s="270"/>
      <c r="J16" s="271"/>
      <c r="K16" s="147"/>
      <c r="L16" s="270"/>
      <c r="M16" s="271"/>
      <c r="N16" s="147"/>
      <c r="O16" s="147"/>
      <c r="P16" s="147"/>
      <c r="Q16" s="147"/>
      <c r="R16" s="13" t="str">
        <f t="shared" si="0"/>
        <v xml:space="preserve"> </v>
      </c>
      <c r="S16" s="13" t="str">
        <f t="shared" si="1"/>
        <v xml:space="preserve"> </v>
      </c>
      <c r="T16" s="13" t="str">
        <f t="shared" si="2"/>
        <v/>
      </c>
      <c r="U16" s="13" t="str">
        <f t="shared" si="3"/>
        <v/>
      </c>
      <c r="V16" s="147"/>
      <c r="W16" s="147"/>
      <c r="X16" s="147"/>
      <c r="Y16" s="13" t="str">
        <f>IF(OR(V16="スギ",W16="スギ"),IF(C16="製材区分（製材・集成材・CLT等）",X16*'3＿各種係数値'!$F$13/100,X16*'3＿各種係数値'!$F$15/100)," ")</f>
        <v xml:space="preserve"> </v>
      </c>
      <c r="Z16" s="13" t="str">
        <f>IF(OR(V16="ヒノキ",W16="ヒノキ"),IF(C16="製材区分（製材・集成材・CLT等）",X16*'3＿各種係数値'!$F$14/100,X16*'3＿各種係数値'!$F$16/100)," ")</f>
        <v xml:space="preserve"> </v>
      </c>
      <c r="AA16" s="13" t="str">
        <f>IF(IF(D16="集成材",X16*'3＿各種係数値'!$F$9/100,0)+IF(D16="合板",X16*'3＿各種係数値'!$F$10/100,0)+IF(D16="CLT",X16*'3＿各種係数値'!$F$11/100,0)+IF(D16="LVL",X16*'3＿各種係数値'!$F$12/100,0)=0," ",IF(D16="集成材",X16*'3＿各種係数値'!$F$9/100,0)+IF(D16="合板",X16*'3＿各種係数値'!$F$10/100,0)+IF(D16="CLT",X16*'3＿各種係数値'!$F$11/100,0)+IF(D16="LVL",X16*'3＿各種係数値'!$F$12/100,0))</f>
        <v xml:space="preserve"> </v>
      </c>
      <c r="AB16" s="13" t="str">
        <f t="shared" si="4"/>
        <v xml:space="preserve"> </v>
      </c>
      <c r="AC16" s="153"/>
      <c r="AD16" s="154"/>
      <c r="AE16" s="13" t="str">
        <f t="shared" si="5"/>
        <v xml:space="preserve"> </v>
      </c>
    </row>
    <row r="17" spans="2:31" ht="27" customHeight="1">
      <c r="B17" s="2">
        <f t="shared" si="6"/>
        <v>4</v>
      </c>
      <c r="C17" s="143"/>
      <c r="D17" s="143"/>
      <c r="E17" s="144"/>
      <c r="F17" s="145"/>
      <c r="G17" s="146"/>
      <c r="H17" s="146"/>
      <c r="I17" s="270"/>
      <c r="J17" s="271"/>
      <c r="K17" s="147"/>
      <c r="L17" s="270"/>
      <c r="M17" s="271"/>
      <c r="N17" s="147"/>
      <c r="O17" s="147"/>
      <c r="P17" s="147"/>
      <c r="Q17" s="147"/>
      <c r="R17" s="13" t="str">
        <f t="shared" si="0"/>
        <v xml:space="preserve"> </v>
      </c>
      <c r="S17" s="13" t="str">
        <f t="shared" si="1"/>
        <v xml:space="preserve"> </v>
      </c>
      <c r="T17" s="13" t="str">
        <f t="shared" si="2"/>
        <v/>
      </c>
      <c r="U17" s="13" t="str">
        <f t="shared" si="3"/>
        <v/>
      </c>
      <c r="V17" s="147"/>
      <c r="W17" s="147"/>
      <c r="X17" s="147"/>
      <c r="Y17" s="13" t="str">
        <f>IF(OR(V17="スギ",W17="スギ"),IF(C17="製材区分（製材・集成材・CLT等）",X17*'3＿各種係数値'!$F$13/100,X17*'3＿各種係数値'!$F$15/100)," ")</f>
        <v xml:space="preserve"> </v>
      </c>
      <c r="Z17" s="13" t="str">
        <f>IF(OR(V17="ヒノキ",W17="ヒノキ"),IF(C17="製材区分（製材・集成材・CLT等）",X17*'3＿各種係数値'!$F$14/100,X17*'3＿各種係数値'!$F$16/100)," ")</f>
        <v xml:space="preserve"> </v>
      </c>
      <c r="AA17" s="13" t="str">
        <f>IF(IF(D17="集成材",X17*'3＿各種係数値'!$F$9/100,0)+IF(D17="合板",X17*'3＿各種係数値'!$F$10/100,0)+IF(D17="CLT",X17*'3＿各種係数値'!$F$11/100,0)+IF(D17="LVL",X17*'3＿各種係数値'!$F$12/100,0)=0," ",IF(D17="集成材",X17*'3＿各種係数値'!$F$9/100,0)+IF(D17="合板",X17*'3＿各種係数値'!$F$10/100,0)+IF(D17="CLT",X17*'3＿各種係数値'!$F$11/100,0)+IF(D17="LVL",X17*'3＿各種係数値'!$F$12/100,0))</f>
        <v xml:space="preserve"> </v>
      </c>
      <c r="AB17" s="13" t="str">
        <f t="shared" si="4"/>
        <v xml:space="preserve"> </v>
      </c>
      <c r="AC17" s="153"/>
      <c r="AD17" s="154"/>
      <c r="AE17" s="13" t="str">
        <f t="shared" si="5"/>
        <v xml:space="preserve"> </v>
      </c>
    </row>
    <row r="18" spans="2:31" ht="27" customHeight="1">
      <c r="B18" s="2">
        <f t="shared" si="6"/>
        <v>5</v>
      </c>
      <c r="C18" s="143"/>
      <c r="D18" s="143"/>
      <c r="E18" s="144"/>
      <c r="F18" s="145"/>
      <c r="G18" s="146"/>
      <c r="H18" s="146"/>
      <c r="I18" s="270"/>
      <c r="J18" s="271"/>
      <c r="K18" s="147"/>
      <c r="L18" s="270"/>
      <c r="M18" s="271"/>
      <c r="N18" s="147"/>
      <c r="O18" s="147"/>
      <c r="P18" s="147"/>
      <c r="Q18" s="147"/>
      <c r="R18" s="13" t="str">
        <f t="shared" si="0"/>
        <v xml:space="preserve"> </v>
      </c>
      <c r="S18" s="13" t="str">
        <f t="shared" si="1"/>
        <v xml:space="preserve"> </v>
      </c>
      <c r="T18" s="13" t="str">
        <f t="shared" si="2"/>
        <v/>
      </c>
      <c r="U18" s="13" t="str">
        <f t="shared" si="3"/>
        <v/>
      </c>
      <c r="V18" s="147"/>
      <c r="W18" s="147"/>
      <c r="X18" s="147"/>
      <c r="Y18" s="13" t="str">
        <f>IF(OR(V18="スギ",W18="スギ"),IF(C18="製材区分（製材・集成材・CLT等）",X18*'3＿各種係数値'!$F$13/100,X18*'3＿各種係数値'!$F$15/100)," ")</f>
        <v xml:space="preserve"> </v>
      </c>
      <c r="Z18" s="13" t="str">
        <f>IF(OR(V18="ヒノキ",W18="ヒノキ"),IF(C18="製材区分（製材・集成材・CLT等）",X18*'3＿各種係数値'!$F$14/100,X18*'3＿各種係数値'!$F$16/100)," ")</f>
        <v xml:space="preserve"> </v>
      </c>
      <c r="AA18" s="13" t="str">
        <f>IF(IF(D18="集成材",X18*'3＿各種係数値'!$F$9/100,0)+IF(D18="合板",X18*'3＿各種係数値'!$F$10/100,0)+IF(D18="CLT",X18*'3＿各種係数値'!$F$11/100,0)+IF(D18="LVL",X18*'3＿各種係数値'!$F$12/100,0)=0," ",IF(D18="集成材",X18*'3＿各種係数値'!$F$9/100,0)+IF(D18="合板",X18*'3＿各種係数値'!$F$10/100,0)+IF(D18="CLT",X18*'3＿各種係数値'!$F$11/100,0)+IF(D18="LVL",X18*'3＿各種係数値'!$F$12/100,0))</f>
        <v xml:space="preserve"> </v>
      </c>
      <c r="AB18" s="13" t="str">
        <f t="shared" si="4"/>
        <v xml:space="preserve"> </v>
      </c>
      <c r="AC18" s="153"/>
      <c r="AD18" s="154"/>
      <c r="AE18" s="13" t="str">
        <f t="shared" si="5"/>
        <v xml:space="preserve"> </v>
      </c>
    </row>
    <row r="19" spans="2:31" ht="27" customHeight="1">
      <c r="B19" s="2">
        <f t="shared" si="6"/>
        <v>6</v>
      </c>
      <c r="C19" s="143"/>
      <c r="D19" s="143"/>
      <c r="E19" s="144"/>
      <c r="F19" s="145"/>
      <c r="G19" s="146"/>
      <c r="H19" s="146"/>
      <c r="I19" s="270"/>
      <c r="J19" s="271"/>
      <c r="K19" s="147"/>
      <c r="L19" s="270"/>
      <c r="M19" s="271"/>
      <c r="N19" s="147"/>
      <c r="O19" s="147"/>
      <c r="P19" s="147"/>
      <c r="Q19" s="147"/>
      <c r="R19" s="13" t="str">
        <f t="shared" si="0"/>
        <v xml:space="preserve"> </v>
      </c>
      <c r="S19" s="13" t="str">
        <f t="shared" si="1"/>
        <v xml:space="preserve"> </v>
      </c>
      <c r="T19" s="13" t="str">
        <f t="shared" si="2"/>
        <v/>
      </c>
      <c r="U19" s="13" t="str">
        <f t="shared" si="3"/>
        <v/>
      </c>
      <c r="V19" s="147"/>
      <c r="W19" s="147"/>
      <c r="X19" s="147"/>
      <c r="Y19" s="13" t="str">
        <f>IF(OR(V19="スギ",W19="スギ"),IF(C19="製材区分（製材・集成材・CLT等）",X19*'3＿各種係数値'!$F$13/100,X19*'3＿各種係数値'!$F$15/100)," ")</f>
        <v xml:space="preserve"> </v>
      </c>
      <c r="Z19" s="13" t="str">
        <f>IF(OR(V19="ヒノキ",W19="ヒノキ"),IF(C19="製材区分（製材・集成材・CLT等）",X19*'3＿各種係数値'!$F$14/100,X19*'3＿各種係数値'!$F$16/100)," ")</f>
        <v xml:space="preserve"> </v>
      </c>
      <c r="AA19" s="13" t="str">
        <f>IF(IF(D19="集成材",X19*'3＿各種係数値'!$F$9/100,0)+IF(D19="合板",X19*'3＿各種係数値'!$F$10/100,0)+IF(D19="CLT",X19*'3＿各種係数値'!$F$11/100,0)+IF(D19="LVL",X19*'3＿各種係数値'!$F$12/100,0)=0," ",IF(D19="集成材",X19*'3＿各種係数値'!$F$9/100,0)+IF(D19="合板",X19*'3＿各種係数値'!$F$10/100,0)+IF(D19="CLT",X19*'3＿各種係数値'!$F$11/100,0)+IF(D19="LVL",X19*'3＿各種係数値'!$F$12/100,0))</f>
        <v xml:space="preserve"> </v>
      </c>
      <c r="AB19" s="13" t="str">
        <f t="shared" si="4"/>
        <v xml:space="preserve"> </v>
      </c>
      <c r="AC19" s="153"/>
      <c r="AD19" s="154"/>
      <c r="AE19" s="13" t="str">
        <f t="shared" si="5"/>
        <v xml:space="preserve"> </v>
      </c>
    </row>
    <row r="20" spans="2:31" ht="27" customHeight="1">
      <c r="B20" s="2">
        <f t="shared" si="6"/>
        <v>7</v>
      </c>
      <c r="C20" s="143"/>
      <c r="D20" s="143"/>
      <c r="E20" s="144"/>
      <c r="F20" s="145"/>
      <c r="G20" s="146"/>
      <c r="H20" s="146"/>
      <c r="I20" s="270"/>
      <c r="J20" s="271"/>
      <c r="K20" s="147"/>
      <c r="L20" s="270"/>
      <c r="M20" s="271"/>
      <c r="N20" s="147"/>
      <c r="O20" s="147"/>
      <c r="P20" s="147"/>
      <c r="Q20" s="147"/>
      <c r="R20" s="13" t="str">
        <f t="shared" si="0"/>
        <v xml:space="preserve"> </v>
      </c>
      <c r="S20" s="13" t="str">
        <f t="shared" si="1"/>
        <v xml:space="preserve"> </v>
      </c>
      <c r="T20" s="13" t="str">
        <f t="shared" si="2"/>
        <v/>
      </c>
      <c r="U20" s="13" t="str">
        <f t="shared" si="3"/>
        <v/>
      </c>
      <c r="V20" s="147"/>
      <c r="W20" s="147"/>
      <c r="X20" s="147"/>
      <c r="Y20" s="13" t="str">
        <f>IF(OR(V20="スギ",W20="スギ"),IF(C20="製材区分（製材・集成材・CLT等）",X20*'3＿各種係数値'!$F$13/100,X20*'3＿各種係数値'!$F$15/100)," ")</f>
        <v xml:space="preserve"> </v>
      </c>
      <c r="Z20" s="13" t="str">
        <f>IF(OR(V20="ヒノキ",W20="ヒノキ"),IF(C20="製材区分（製材・集成材・CLT等）",X20*'3＿各種係数値'!$F$14/100,X20*'3＿各種係数値'!$F$16/100)," ")</f>
        <v xml:space="preserve"> </v>
      </c>
      <c r="AA20" s="13" t="str">
        <f>IF(IF(D20="集成材",X20*'3＿各種係数値'!$F$9/100,0)+IF(D20="合板",X20*'3＿各種係数値'!$F$10/100,0)+IF(D20="CLT",X20*'3＿各種係数値'!$F$11/100,0)+IF(D20="LVL",X20*'3＿各種係数値'!$F$12/100,0)=0," ",IF(D20="集成材",X20*'3＿各種係数値'!$F$9/100,0)+IF(D20="合板",X20*'3＿各種係数値'!$F$10/100,0)+IF(D20="CLT",X20*'3＿各種係数値'!$F$11/100,0)+IF(D20="LVL",X20*'3＿各種係数値'!$F$12/100,0))</f>
        <v xml:space="preserve"> </v>
      </c>
      <c r="AB20" s="13" t="str">
        <f t="shared" si="4"/>
        <v xml:space="preserve"> </v>
      </c>
      <c r="AC20" s="153"/>
      <c r="AD20" s="154"/>
      <c r="AE20" s="13" t="str">
        <f t="shared" si="5"/>
        <v xml:space="preserve"> </v>
      </c>
    </row>
    <row r="21" spans="2:31" ht="27" customHeight="1">
      <c r="B21" s="2">
        <f t="shared" si="6"/>
        <v>8</v>
      </c>
      <c r="C21" s="143"/>
      <c r="D21" s="143"/>
      <c r="E21" s="144"/>
      <c r="F21" s="145"/>
      <c r="G21" s="146"/>
      <c r="H21" s="146"/>
      <c r="I21" s="270"/>
      <c r="J21" s="271"/>
      <c r="K21" s="147"/>
      <c r="L21" s="270"/>
      <c r="M21" s="271"/>
      <c r="N21" s="147"/>
      <c r="O21" s="147"/>
      <c r="P21" s="147"/>
      <c r="Q21" s="147"/>
      <c r="R21" s="13" t="str">
        <f t="shared" si="0"/>
        <v xml:space="preserve"> </v>
      </c>
      <c r="S21" s="13" t="str">
        <f t="shared" si="1"/>
        <v xml:space="preserve"> </v>
      </c>
      <c r="T21" s="13" t="str">
        <f t="shared" si="2"/>
        <v/>
      </c>
      <c r="U21" s="13" t="str">
        <f t="shared" si="3"/>
        <v/>
      </c>
      <c r="V21" s="147"/>
      <c r="W21" s="147"/>
      <c r="X21" s="147"/>
      <c r="Y21" s="13" t="str">
        <f>IF(OR(V21="スギ",W21="スギ"),IF(C21="製材区分（製材・集成材・CLT等）",X21*'3＿各種係数値'!$F$13/100,X21*'3＿各種係数値'!$F$15/100)," ")</f>
        <v xml:space="preserve"> </v>
      </c>
      <c r="Z21" s="13" t="str">
        <f>IF(OR(V21="ヒノキ",W21="ヒノキ"),IF(C21="製材区分（製材・集成材・CLT等）",X21*'3＿各種係数値'!$F$14/100,X21*'3＿各種係数値'!$F$16/100)," ")</f>
        <v xml:space="preserve"> </v>
      </c>
      <c r="AA21" s="13" t="str">
        <f>IF(IF(D21="集成材",X21*'3＿各種係数値'!$F$9/100,0)+IF(D21="合板",X21*'3＿各種係数値'!$F$10/100,0)+IF(D21="CLT",X21*'3＿各種係数値'!$F$11/100,0)+IF(D21="LVL",X21*'3＿各種係数値'!$F$12/100,0)=0," ",IF(D21="集成材",X21*'3＿各種係数値'!$F$9/100,0)+IF(D21="合板",X21*'3＿各種係数値'!$F$10/100,0)+IF(D21="CLT",X21*'3＿各種係数値'!$F$11/100,0)+IF(D21="LVL",X21*'3＿各種係数値'!$F$12/100,0))</f>
        <v xml:space="preserve"> </v>
      </c>
      <c r="AB21" s="13" t="str">
        <f t="shared" si="4"/>
        <v xml:space="preserve"> </v>
      </c>
      <c r="AC21" s="153"/>
      <c r="AD21" s="154"/>
      <c r="AE21" s="13" t="str">
        <f t="shared" si="5"/>
        <v xml:space="preserve"> </v>
      </c>
    </row>
    <row r="22" spans="2:31" ht="27" customHeight="1">
      <c r="B22" s="2">
        <f t="shared" si="6"/>
        <v>9</v>
      </c>
      <c r="C22" s="143"/>
      <c r="D22" s="143"/>
      <c r="E22" s="144"/>
      <c r="F22" s="145"/>
      <c r="G22" s="146"/>
      <c r="H22" s="146"/>
      <c r="I22" s="270"/>
      <c r="J22" s="271"/>
      <c r="K22" s="147"/>
      <c r="L22" s="270"/>
      <c r="M22" s="271"/>
      <c r="N22" s="147"/>
      <c r="O22" s="147"/>
      <c r="P22" s="147"/>
      <c r="Q22" s="147"/>
      <c r="R22" s="13" t="str">
        <f t="shared" si="0"/>
        <v xml:space="preserve"> </v>
      </c>
      <c r="S22" s="13" t="str">
        <f t="shared" si="1"/>
        <v xml:space="preserve"> </v>
      </c>
      <c r="T22" s="13" t="str">
        <f t="shared" si="2"/>
        <v/>
      </c>
      <c r="U22" s="13" t="str">
        <f t="shared" si="3"/>
        <v/>
      </c>
      <c r="V22" s="147"/>
      <c r="W22" s="147"/>
      <c r="X22" s="147"/>
      <c r="Y22" s="13" t="str">
        <f>IF(OR(V22="スギ",W22="スギ"),IF(C22="製材区分（製材・集成材・CLT等）",X22*'3＿各種係数値'!$F$13/100,X22*'3＿各種係数値'!$F$15/100)," ")</f>
        <v xml:space="preserve"> </v>
      </c>
      <c r="Z22" s="13" t="str">
        <f>IF(OR(V22="ヒノキ",W22="ヒノキ"),IF(C22="製材区分（製材・集成材・CLT等）",X22*'3＿各種係数値'!$F$14/100,X22*'3＿各種係数値'!$F$16/100)," ")</f>
        <v xml:space="preserve"> </v>
      </c>
      <c r="AA22" s="13" t="str">
        <f>IF(IF(D22="集成材",X22*'3＿各種係数値'!$F$9/100,0)+IF(D22="合板",X22*'3＿各種係数値'!$F$10/100,0)+IF(D22="CLT",X22*'3＿各種係数値'!$F$11/100,0)+IF(D22="LVL",X22*'3＿各種係数値'!$F$12/100,0)=0," ",IF(D22="集成材",X22*'3＿各種係数値'!$F$9/100,0)+IF(D22="合板",X22*'3＿各種係数値'!$F$10/100,0)+IF(D22="CLT",X22*'3＿各種係数値'!$F$11/100,0)+IF(D22="LVL",X22*'3＿各種係数値'!$F$12/100,0))</f>
        <v xml:space="preserve"> </v>
      </c>
      <c r="AB22" s="13" t="str">
        <f t="shared" si="4"/>
        <v xml:space="preserve"> </v>
      </c>
      <c r="AC22" s="153"/>
      <c r="AD22" s="154"/>
      <c r="AE22" s="13" t="str">
        <f t="shared" si="5"/>
        <v xml:space="preserve"> </v>
      </c>
    </row>
    <row r="23" spans="2:31" ht="27" customHeight="1">
      <c r="B23" s="2">
        <f t="shared" si="6"/>
        <v>10</v>
      </c>
      <c r="C23" s="143"/>
      <c r="D23" s="143"/>
      <c r="E23" s="144"/>
      <c r="F23" s="145"/>
      <c r="G23" s="146"/>
      <c r="H23" s="146"/>
      <c r="I23" s="270"/>
      <c r="J23" s="271"/>
      <c r="K23" s="147"/>
      <c r="L23" s="270"/>
      <c r="M23" s="271"/>
      <c r="N23" s="147"/>
      <c r="O23" s="147"/>
      <c r="P23" s="147"/>
      <c r="Q23" s="147"/>
      <c r="R23" s="13" t="str">
        <f t="shared" si="0"/>
        <v xml:space="preserve"> </v>
      </c>
      <c r="S23" s="13" t="str">
        <f t="shared" si="1"/>
        <v xml:space="preserve"> </v>
      </c>
      <c r="T23" s="13" t="str">
        <f t="shared" si="2"/>
        <v/>
      </c>
      <c r="U23" s="13" t="str">
        <f t="shared" si="3"/>
        <v/>
      </c>
      <c r="V23" s="147"/>
      <c r="W23" s="147"/>
      <c r="X23" s="147"/>
      <c r="Y23" s="13" t="str">
        <f>IF(OR(V23="スギ",W23="スギ"),IF(C23="製材区分（製材・集成材・CLT等）",X23*'3＿各種係数値'!$F$13/100,X23*'3＿各種係数値'!$F$15/100)," ")</f>
        <v xml:space="preserve"> </v>
      </c>
      <c r="Z23" s="13" t="str">
        <f>IF(OR(V23="ヒノキ",W23="ヒノキ"),IF(C23="製材区分（製材・集成材・CLT等）",X23*'3＿各種係数値'!$F$14/100,X23*'3＿各種係数値'!$F$16/100)," ")</f>
        <v xml:space="preserve"> </v>
      </c>
      <c r="AA23" s="13" t="str">
        <f>IF(IF(D23="集成材",X23*'3＿各種係数値'!$F$9/100,0)+IF(D23="合板",X23*'3＿各種係数値'!$F$10/100,0)+IF(D23="CLT",X23*'3＿各種係数値'!$F$11/100,0)+IF(D23="LVL",X23*'3＿各種係数値'!$F$12/100,0)=0," ",IF(D23="集成材",X23*'3＿各種係数値'!$F$9/100,0)+IF(D23="合板",X23*'3＿各種係数値'!$F$10/100,0)+IF(D23="CLT",X23*'3＿各種係数値'!$F$11/100,0)+IF(D23="LVL",X23*'3＿各種係数値'!$F$12/100,0))</f>
        <v xml:space="preserve"> </v>
      </c>
      <c r="AB23" s="13" t="str">
        <f t="shared" si="4"/>
        <v xml:space="preserve"> </v>
      </c>
      <c r="AC23" s="153"/>
      <c r="AD23" s="154"/>
      <c r="AE23" s="13" t="str">
        <f t="shared" si="5"/>
        <v xml:space="preserve"> </v>
      </c>
    </row>
    <row r="24" spans="2:31" ht="27" customHeight="1">
      <c r="B24" s="2">
        <f t="shared" si="6"/>
        <v>11</v>
      </c>
      <c r="C24" s="143"/>
      <c r="D24" s="143"/>
      <c r="E24" s="144"/>
      <c r="F24" s="145"/>
      <c r="G24" s="146"/>
      <c r="H24" s="146"/>
      <c r="I24" s="270"/>
      <c r="J24" s="271"/>
      <c r="K24" s="147"/>
      <c r="L24" s="270"/>
      <c r="M24" s="271"/>
      <c r="N24" s="147"/>
      <c r="O24" s="147"/>
      <c r="P24" s="147"/>
      <c r="Q24" s="147"/>
      <c r="R24" s="13" t="str">
        <f t="shared" si="0"/>
        <v xml:space="preserve"> </v>
      </c>
      <c r="S24" s="13" t="str">
        <f t="shared" si="1"/>
        <v xml:space="preserve"> </v>
      </c>
      <c r="T24" s="13" t="str">
        <f t="shared" si="2"/>
        <v/>
      </c>
      <c r="U24" s="13" t="str">
        <f t="shared" si="3"/>
        <v/>
      </c>
      <c r="V24" s="147"/>
      <c r="W24" s="147"/>
      <c r="X24" s="147"/>
      <c r="Y24" s="13" t="str">
        <f>IF(OR(V24="スギ",W24="スギ"),IF(C24="製材区分（製材・集成材・CLT等）",X24*'3＿各種係数値'!$F$13/100,X24*'3＿各種係数値'!$F$15/100)," ")</f>
        <v xml:space="preserve"> </v>
      </c>
      <c r="Z24" s="13" t="str">
        <f>IF(OR(V24="ヒノキ",W24="ヒノキ"),IF(C24="製材区分（製材・集成材・CLT等）",X24*'3＿各種係数値'!$F$14/100,X24*'3＿各種係数値'!$F$16/100)," ")</f>
        <v xml:space="preserve"> </v>
      </c>
      <c r="AA24" s="13" t="str">
        <f>IF(IF(D24="集成材",X24*'3＿各種係数値'!$F$9/100,0)+IF(D24="合板",X24*'3＿各種係数値'!$F$10/100,0)+IF(D24="CLT",X24*'3＿各種係数値'!$F$11/100,0)+IF(D24="LVL",X24*'3＿各種係数値'!$F$12/100,0)=0," ",IF(D24="集成材",X24*'3＿各種係数値'!$F$9/100,0)+IF(D24="合板",X24*'3＿各種係数値'!$F$10/100,0)+IF(D24="CLT",X24*'3＿各種係数値'!$F$11/100,0)+IF(D24="LVL",X24*'3＿各種係数値'!$F$12/100,0))</f>
        <v xml:space="preserve"> </v>
      </c>
      <c r="AB24" s="13" t="str">
        <f t="shared" si="4"/>
        <v xml:space="preserve"> </v>
      </c>
      <c r="AC24" s="153"/>
      <c r="AD24" s="154"/>
      <c r="AE24" s="13" t="str">
        <f t="shared" si="5"/>
        <v xml:space="preserve"> </v>
      </c>
    </row>
    <row r="25" spans="2:31" ht="27" customHeight="1">
      <c r="B25" s="2">
        <f t="shared" si="6"/>
        <v>12</v>
      </c>
      <c r="C25" s="143"/>
      <c r="D25" s="143"/>
      <c r="E25" s="144"/>
      <c r="F25" s="145"/>
      <c r="G25" s="146"/>
      <c r="H25" s="146"/>
      <c r="I25" s="270"/>
      <c r="J25" s="271"/>
      <c r="K25" s="147"/>
      <c r="L25" s="270"/>
      <c r="M25" s="271"/>
      <c r="N25" s="147"/>
      <c r="O25" s="147"/>
      <c r="P25" s="147"/>
      <c r="Q25" s="147"/>
      <c r="R25" s="13" t="str">
        <f t="shared" si="0"/>
        <v xml:space="preserve"> </v>
      </c>
      <c r="S25" s="13" t="str">
        <f t="shared" si="1"/>
        <v xml:space="preserve"> </v>
      </c>
      <c r="T25" s="13" t="str">
        <f t="shared" si="2"/>
        <v/>
      </c>
      <c r="U25" s="13" t="str">
        <f t="shared" si="3"/>
        <v/>
      </c>
      <c r="V25" s="147"/>
      <c r="W25" s="147"/>
      <c r="X25" s="147"/>
      <c r="Y25" s="13" t="str">
        <f>IF(OR(V25="スギ",W25="スギ"),IF(C25="製材区分（製材・集成材・CLT等）",X25*'3＿各種係数値'!$F$13/100,X25*'3＿各種係数値'!$F$15/100)," ")</f>
        <v xml:space="preserve"> </v>
      </c>
      <c r="Z25" s="13" t="str">
        <f>IF(OR(V25="ヒノキ",W25="ヒノキ"),IF(C25="製材区分（製材・集成材・CLT等）",X25*'3＿各種係数値'!$F$14/100,X25*'3＿各種係数値'!$F$16/100)," ")</f>
        <v xml:space="preserve"> </v>
      </c>
      <c r="AA25" s="13" t="str">
        <f>IF(IF(D25="集成材",X25*'3＿各種係数値'!$F$9/100,0)+IF(D25="合板",X25*'3＿各種係数値'!$F$10/100,0)+IF(D25="CLT",X25*'3＿各種係数値'!$F$11/100,0)+IF(D25="LVL",X25*'3＿各種係数値'!$F$12/100,0)=0," ",IF(D25="集成材",X25*'3＿各種係数値'!$F$9/100,0)+IF(D25="合板",X25*'3＿各種係数値'!$F$10/100,0)+IF(D25="CLT",X25*'3＿各種係数値'!$F$11/100,0)+IF(D25="LVL",X25*'3＿各種係数値'!$F$12/100,0))</f>
        <v xml:space="preserve"> </v>
      </c>
      <c r="AB25" s="13" t="str">
        <f t="shared" si="4"/>
        <v xml:space="preserve"> </v>
      </c>
      <c r="AC25" s="153"/>
      <c r="AD25" s="154"/>
      <c r="AE25" s="13" t="str">
        <f t="shared" si="5"/>
        <v xml:space="preserve"> </v>
      </c>
    </row>
    <row r="26" spans="2:31" ht="27" customHeight="1">
      <c r="B26" s="2">
        <f t="shared" si="6"/>
        <v>13</v>
      </c>
      <c r="C26" s="143"/>
      <c r="D26" s="143"/>
      <c r="E26" s="144"/>
      <c r="F26" s="145"/>
      <c r="G26" s="146"/>
      <c r="H26" s="146"/>
      <c r="I26" s="270"/>
      <c r="J26" s="271"/>
      <c r="K26" s="147"/>
      <c r="L26" s="270"/>
      <c r="M26" s="271"/>
      <c r="N26" s="147"/>
      <c r="O26" s="147"/>
      <c r="P26" s="147"/>
      <c r="Q26" s="147"/>
      <c r="R26" s="13" t="str">
        <f t="shared" si="0"/>
        <v xml:space="preserve"> </v>
      </c>
      <c r="S26" s="13" t="str">
        <f t="shared" si="1"/>
        <v xml:space="preserve"> </v>
      </c>
      <c r="T26" s="13" t="str">
        <f t="shared" si="2"/>
        <v/>
      </c>
      <c r="U26" s="13" t="str">
        <f t="shared" si="3"/>
        <v/>
      </c>
      <c r="V26" s="147"/>
      <c r="W26" s="147"/>
      <c r="X26" s="147"/>
      <c r="Y26" s="13" t="str">
        <f>IF(OR(V26="スギ",W26="スギ"),IF(C26="製材区分（製材・集成材・CLT等）",X26*'3＿各種係数値'!$F$13/100,X26*'3＿各種係数値'!$F$15/100)," ")</f>
        <v xml:space="preserve"> </v>
      </c>
      <c r="Z26" s="13" t="str">
        <f>IF(OR(V26="ヒノキ",W26="ヒノキ"),IF(C26="製材区分（製材・集成材・CLT等）",X26*'3＿各種係数値'!$F$14/100,X26*'3＿各種係数値'!$F$16/100)," ")</f>
        <v xml:space="preserve"> </v>
      </c>
      <c r="AA26" s="13" t="str">
        <f>IF(IF(D26="集成材",X26*'3＿各種係数値'!$F$9/100,0)+IF(D26="合板",X26*'3＿各種係数値'!$F$10/100,0)+IF(D26="CLT",X26*'3＿各種係数値'!$F$11/100,0)+IF(D26="LVL",X26*'3＿各種係数値'!$F$12/100,0)=0," ",IF(D26="集成材",X26*'3＿各種係数値'!$F$9/100,0)+IF(D26="合板",X26*'3＿各種係数値'!$F$10/100,0)+IF(D26="CLT",X26*'3＿各種係数値'!$F$11/100,0)+IF(D26="LVL",X26*'3＿各種係数値'!$F$12/100,0))</f>
        <v xml:space="preserve"> </v>
      </c>
      <c r="AB26" s="13" t="str">
        <f t="shared" si="4"/>
        <v xml:space="preserve"> </v>
      </c>
      <c r="AC26" s="153"/>
      <c r="AD26" s="154"/>
      <c r="AE26" s="13" t="str">
        <f t="shared" si="5"/>
        <v xml:space="preserve"> </v>
      </c>
    </row>
    <row r="27" spans="2:31" ht="27" customHeight="1">
      <c r="B27" s="2">
        <f t="shared" si="6"/>
        <v>14</v>
      </c>
      <c r="C27" s="143"/>
      <c r="D27" s="143"/>
      <c r="E27" s="144"/>
      <c r="F27" s="145"/>
      <c r="G27" s="146"/>
      <c r="H27" s="146"/>
      <c r="I27" s="270"/>
      <c r="J27" s="271"/>
      <c r="K27" s="147"/>
      <c r="L27" s="270"/>
      <c r="M27" s="271"/>
      <c r="N27" s="147"/>
      <c r="O27" s="147"/>
      <c r="P27" s="147"/>
      <c r="Q27" s="147"/>
      <c r="R27" s="13" t="str">
        <f t="shared" si="0"/>
        <v xml:space="preserve"> </v>
      </c>
      <c r="S27" s="13" t="str">
        <f t="shared" si="1"/>
        <v xml:space="preserve"> </v>
      </c>
      <c r="T27" s="13" t="str">
        <f t="shared" si="2"/>
        <v/>
      </c>
      <c r="U27" s="13" t="str">
        <f t="shared" si="3"/>
        <v/>
      </c>
      <c r="V27" s="147"/>
      <c r="W27" s="147"/>
      <c r="X27" s="147"/>
      <c r="Y27" s="13" t="str">
        <f>IF(OR(V27="スギ",W27="スギ"),IF(C27="製材区分（製材・集成材・CLT等）",X27*'3＿各種係数値'!$F$13/100,X27*'3＿各種係数値'!$F$15/100)," ")</f>
        <v xml:space="preserve"> </v>
      </c>
      <c r="Z27" s="13" t="str">
        <f>IF(OR(V27="ヒノキ",W27="ヒノキ"),IF(C27="製材区分（製材・集成材・CLT等）",X27*'3＿各種係数値'!$F$14/100,X27*'3＿各種係数値'!$F$16/100)," ")</f>
        <v xml:space="preserve"> </v>
      </c>
      <c r="AA27" s="13" t="str">
        <f>IF(IF(D27="集成材",X27*'3＿各種係数値'!$F$9/100,0)+IF(D27="合板",X27*'3＿各種係数値'!$F$10/100,0)+IF(D27="CLT",X27*'3＿各種係数値'!$F$11/100,0)+IF(D27="LVL",X27*'3＿各種係数値'!$F$12/100,0)=0," ",IF(D27="集成材",X27*'3＿各種係数値'!$F$9/100,0)+IF(D27="合板",X27*'3＿各種係数値'!$F$10/100,0)+IF(D27="CLT",X27*'3＿各種係数値'!$F$11/100,0)+IF(D27="LVL",X27*'3＿各種係数値'!$F$12/100,0))</f>
        <v xml:space="preserve"> </v>
      </c>
      <c r="AB27" s="13" t="str">
        <f t="shared" si="4"/>
        <v xml:space="preserve"> </v>
      </c>
      <c r="AC27" s="153"/>
      <c r="AD27" s="154"/>
      <c r="AE27" s="13" t="str">
        <f t="shared" si="5"/>
        <v xml:space="preserve"> </v>
      </c>
    </row>
    <row r="28" spans="2:31" ht="27" customHeight="1">
      <c r="B28" s="2">
        <f t="shared" si="6"/>
        <v>15</v>
      </c>
      <c r="C28" s="143"/>
      <c r="D28" s="143"/>
      <c r="E28" s="144"/>
      <c r="F28" s="145"/>
      <c r="G28" s="146"/>
      <c r="H28" s="146"/>
      <c r="I28" s="270"/>
      <c r="J28" s="271"/>
      <c r="K28" s="147"/>
      <c r="L28" s="270"/>
      <c r="M28" s="271"/>
      <c r="N28" s="147"/>
      <c r="O28" s="147"/>
      <c r="P28" s="147"/>
      <c r="Q28" s="147"/>
      <c r="R28" s="13" t="str">
        <f t="shared" si="0"/>
        <v xml:space="preserve"> </v>
      </c>
      <c r="S28" s="13" t="str">
        <f t="shared" si="1"/>
        <v xml:space="preserve"> </v>
      </c>
      <c r="T28" s="13" t="str">
        <f t="shared" si="2"/>
        <v/>
      </c>
      <c r="U28" s="13" t="str">
        <f t="shared" si="3"/>
        <v/>
      </c>
      <c r="V28" s="147"/>
      <c r="W28" s="147"/>
      <c r="X28" s="147"/>
      <c r="Y28" s="13" t="str">
        <f>IF(OR(V28="スギ",W28="スギ"),IF(C28="製材区分（製材・集成材・CLT等）",X28*'3＿各種係数値'!$F$13/100,X28*'3＿各種係数値'!$F$15/100)," ")</f>
        <v xml:space="preserve"> </v>
      </c>
      <c r="Z28" s="13" t="str">
        <f>IF(OR(V28="ヒノキ",W28="ヒノキ"),IF(C28="製材区分（製材・集成材・CLT等）",X28*'3＿各種係数値'!$F$14/100,X28*'3＿各種係数値'!$F$16/100)," ")</f>
        <v xml:space="preserve"> </v>
      </c>
      <c r="AA28" s="13" t="str">
        <f>IF(IF(D28="集成材",X28*'3＿各種係数値'!$F$9/100,0)+IF(D28="合板",X28*'3＿各種係数値'!$F$10/100,0)+IF(D28="CLT",X28*'3＿各種係数値'!$F$11/100,0)+IF(D28="LVL",X28*'3＿各種係数値'!$F$12/100,0)=0," ",IF(D28="集成材",X28*'3＿各種係数値'!$F$9/100,0)+IF(D28="合板",X28*'3＿各種係数値'!$F$10/100,0)+IF(D28="CLT",X28*'3＿各種係数値'!$F$11/100,0)+IF(D28="LVL",X28*'3＿各種係数値'!$F$12/100,0))</f>
        <v xml:space="preserve"> </v>
      </c>
      <c r="AB28" s="13" t="str">
        <f t="shared" si="4"/>
        <v xml:space="preserve"> </v>
      </c>
      <c r="AC28" s="153"/>
      <c r="AD28" s="154"/>
      <c r="AE28" s="13" t="str">
        <f t="shared" si="5"/>
        <v xml:space="preserve"> </v>
      </c>
    </row>
    <row r="29" spans="2:31" ht="27" customHeight="1">
      <c r="B29" s="2">
        <f t="shared" si="6"/>
        <v>16</v>
      </c>
      <c r="C29" s="143"/>
      <c r="D29" s="143"/>
      <c r="E29" s="144"/>
      <c r="F29" s="145"/>
      <c r="G29" s="146"/>
      <c r="H29" s="146"/>
      <c r="I29" s="270"/>
      <c r="J29" s="271"/>
      <c r="K29" s="147"/>
      <c r="L29" s="270"/>
      <c r="M29" s="271"/>
      <c r="N29" s="147"/>
      <c r="O29" s="147"/>
      <c r="P29" s="147"/>
      <c r="Q29" s="147"/>
      <c r="R29" s="13" t="str">
        <f t="shared" si="0"/>
        <v xml:space="preserve"> </v>
      </c>
      <c r="S29" s="13" t="str">
        <f t="shared" si="1"/>
        <v xml:space="preserve"> </v>
      </c>
      <c r="T29" s="13" t="str">
        <f t="shared" si="2"/>
        <v/>
      </c>
      <c r="U29" s="13" t="str">
        <f t="shared" si="3"/>
        <v/>
      </c>
      <c r="V29" s="147"/>
      <c r="W29" s="147"/>
      <c r="X29" s="147"/>
      <c r="Y29" s="13" t="str">
        <f>IF(OR(V29="スギ",W29="スギ"),IF(C29="製材区分（製材・集成材・CLT等）",X29*'3＿各種係数値'!$F$13/100,X29*'3＿各種係数値'!$F$15/100)," ")</f>
        <v xml:space="preserve"> </v>
      </c>
      <c r="Z29" s="13" t="str">
        <f>IF(OR(V29="ヒノキ",W29="ヒノキ"),IF(C29="製材区分（製材・集成材・CLT等）",X29*'3＿各種係数値'!$F$14/100,X29*'3＿各種係数値'!$F$16/100)," ")</f>
        <v xml:space="preserve"> </v>
      </c>
      <c r="AA29" s="13" t="str">
        <f>IF(IF(D29="集成材",X29*'3＿各種係数値'!$F$9/100,0)+IF(D29="合板",X29*'3＿各種係数値'!$F$10/100,0)+IF(D29="CLT",X29*'3＿各種係数値'!$F$11/100,0)+IF(D29="LVL",X29*'3＿各種係数値'!$F$12/100,0)=0," ",IF(D29="集成材",X29*'3＿各種係数値'!$F$9/100,0)+IF(D29="合板",X29*'3＿各種係数値'!$F$10/100,0)+IF(D29="CLT",X29*'3＿各種係数値'!$F$11/100,0)+IF(D29="LVL",X29*'3＿各種係数値'!$F$12/100,0))</f>
        <v xml:space="preserve"> </v>
      </c>
      <c r="AB29" s="13" t="str">
        <f t="shared" si="4"/>
        <v xml:space="preserve"> </v>
      </c>
      <c r="AC29" s="153"/>
      <c r="AD29" s="154"/>
      <c r="AE29" s="13" t="str">
        <f t="shared" si="5"/>
        <v xml:space="preserve"> </v>
      </c>
    </row>
    <row r="30" spans="2:31" ht="27" customHeight="1">
      <c r="B30" s="2">
        <f t="shared" si="6"/>
        <v>17</v>
      </c>
      <c r="C30" s="143"/>
      <c r="D30" s="143"/>
      <c r="E30" s="144"/>
      <c r="F30" s="145"/>
      <c r="G30" s="146"/>
      <c r="H30" s="146"/>
      <c r="I30" s="270"/>
      <c r="J30" s="271"/>
      <c r="K30" s="147"/>
      <c r="L30" s="270"/>
      <c r="M30" s="271"/>
      <c r="N30" s="147"/>
      <c r="O30" s="147"/>
      <c r="P30" s="147"/>
      <c r="Q30" s="147"/>
      <c r="R30" s="13" t="str">
        <f t="shared" si="0"/>
        <v xml:space="preserve"> </v>
      </c>
      <c r="S30" s="13" t="str">
        <f t="shared" si="1"/>
        <v xml:space="preserve"> </v>
      </c>
      <c r="T30" s="13" t="str">
        <f t="shared" si="2"/>
        <v/>
      </c>
      <c r="U30" s="13" t="str">
        <f t="shared" si="3"/>
        <v/>
      </c>
      <c r="V30" s="147"/>
      <c r="W30" s="147"/>
      <c r="X30" s="147"/>
      <c r="Y30" s="13" t="str">
        <f>IF(OR(V30="スギ",W30="スギ"),IF(C30="製材区分（製材・集成材・CLT等）",X30*'3＿各種係数値'!$F$13/100,X30*'3＿各種係数値'!$F$15/100)," ")</f>
        <v xml:space="preserve"> </v>
      </c>
      <c r="Z30" s="13" t="str">
        <f>IF(OR(V30="ヒノキ",W30="ヒノキ"),IF(C30="製材区分（製材・集成材・CLT等）",X30*'3＿各種係数値'!$F$14/100,X30*'3＿各種係数値'!$F$16/100)," ")</f>
        <v xml:space="preserve"> </v>
      </c>
      <c r="AA30" s="13" t="str">
        <f>IF(IF(D30="集成材",X30*'3＿各種係数値'!$F$9/100,0)+IF(D30="合板",X30*'3＿各種係数値'!$F$10/100,0)+IF(D30="CLT",X30*'3＿各種係数値'!$F$11/100,0)+IF(D30="LVL",X30*'3＿各種係数値'!$F$12/100,0)=0," ",IF(D30="集成材",X30*'3＿各種係数値'!$F$9/100,0)+IF(D30="合板",X30*'3＿各種係数値'!$F$10/100,0)+IF(D30="CLT",X30*'3＿各種係数値'!$F$11/100,0)+IF(D30="LVL",X30*'3＿各種係数値'!$F$12/100,0))</f>
        <v xml:space="preserve"> </v>
      </c>
      <c r="AB30" s="13" t="str">
        <f t="shared" si="4"/>
        <v xml:space="preserve"> </v>
      </c>
      <c r="AC30" s="153"/>
      <c r="AD30" s="154"/>
      <c r="AE30" s="13" t="str">
        <f t="shared" si="5"/>
        <v xml:space="preserve"> </v>
      </c>
    </row>
    <row r="31" spans="2:31" ht="27" customHeight="1">
      <c r="B31" s="2">
        <f t="shared" si="6"/>
        <v>18</v>
      </c>
      <c r="C31" s="143"/>
      <c r="D31" s="143"/>
      <c r="E31" s="144"/>
      <c r="F31" s="145"/>
      <c r="G31" s="146"/>
      <c r="H31" s="146"/>
      <c r="I31" s="270"/>
      <c r="J31" s="271"/>
      <c r="K31" s="147"/>
      <c r="L31" s="270"/>
      <c r="M31" s="271"/>
      <c r="N31" s="147"/>
      <c r="O31" s="147"/>
      <c r="P31" s="147"/>
      <c r="Q31" s="147"/>
      <c r="R31" s="13" t="str">
        <f t="shared" si="0"/>
        <v xml:space="preserve"> </v>
      </c>
      <c r="S31" s="13" t="str">
        <f t="shared" si="1"/>
        <v xml:space="preserve"> </v>
      </c>
      <c r="T31" s="13" t="str">
        <f t="shared" si="2"/>
        <v/>
      </c>
      <c r="U31" s="13" t="str">
        <f t="shared" si="3"/>
        <v/>
      </c>
      <c r="V31" s="147"/>
      <c r="W31" s="147"/>
      <c r="X31" s="147"/>
      <c r="Y31" s="13" t="str">
        <f>IF(OR(V31="スギ",W31="スギ"),IF(C31="製材区分（製材・集成材・CLT等）",X31*'3＿各種係数値'!$F$13/100,X31*'3＿各種係数値'!$F$15/100)," ")</f>
        <v xml:space="preserve"> </v>
      </c>
      <c r="Z31" s="13" t="str">
        <f>IF(OR(V31="ヒノキ",W31="ヒノキ"),IF(C31="製材区分（製材・集成材・CLT等）",X31*'3＿各種係数値'!$F$14/100,X31*'3＿各種係数値'!$F$16/100)," ")</f>
        <v xml:space="preserve"> </v>
      </c>
      <c r="AA31" s="13" t="str">
        <f>IF(IF(D31="集成材",X31*'3＿各種係数値'!$F$9/100,0)+IF(D31="合板",X31*'3＿各種係数値'!$F$10/100,0)+IF(D31="CLT",X31*'3＿各種係数値'!$F$11/100,0)+IF(D31="LVL",X31*'3＿各種係数値'!$F$12/100,0)=0," ",IF(D31="集成材",X31*'3＿各種係数値'!$F$9/100,0)+IF(D31="合板",X31*'3＿各種係数値'!$F$10/100,0)+IF(D31="CLT",X31*'3＿各種係数値'!$F$11/100,0)+IF(D31="LVL",X31*'3＿各種係数値'!$F$12/100,0))</f>
        <v xml:space="preserve"> </v>
      </c>
      <c r="AB31" s="13" t="str">
        <f t="shared" si="4"/>
        <v xml:space="preserve"> </v>
      </c>
      <c r="AC31" s="153"/>
      <c r="AD31" s="154"/>
      <c r="AE31" s="13" t="str">
        <f t="shared" si="5"/>
        <v xml:space="preserve"> </v>
      </c>
    </row>
    <row r="32" spans="2:31" ht="27" customHeight="1">
      <c r="B32" s="2">
        <f t="shared" si="6"/>
        <v>19</v>
      </c>
      <c r="C32" s="143"/>
      <c r="D32" s="143"/>
      <c r="E32" s="144"/>
      <c r="F32" s="145"/>
      <c r="G32" s="146"/>
      <c r="H32" s="146"/>
      <c r="I32" s="270"/>
      <c r="J32" s="271"/>
      <c r="K32" s="147"/>
      <c r="L32" s="270"/>
      <c r="M32" s="271"/>
      <c r="N32" s="147"/>
      <c r="O32" s="147"/>
      <c r="P32" s="147"/>
      <c r="Q32" s="147"/>
      <c r="R32" s="13" t="str">
        <f t="shared" si="0"/>
        <v xml:space="preserve"> </v>
      </c>
      <c r="S32" s="13" t="str">
        <f t="shared" si="1"/>
        <v xml:space="preserve"> </v>
      </c>
      <c r="T32" s="13" t="str">
        <f t="shared" si="2"/>
        <v/>
      </c>
      <c r="U32" s="13" t="str">
        <f t="shared" si="3"/>
        <v/>
      </c>
      <c r="V32" s="147"/>
      <c r="W32" s="147"/>
      <c r="X32" s="147"/>
      <c r="Y32" s="13" t="str">
        <f>IF(OR(V32="スギ",W32="スギ"),IF(C32="製材区分（製材・集成材・CLT等）",X32*'3＿各種係数値'!$F$13/100,X32*'3＿各種係数値'!$F$15/100)," ")</f>
        <v xml:space="preserve"> </v>
      </c>
      <c r="Z32" s="13" t="str">
        <f>IF(OR(V32="ヒノキ",W32="ヒノキ"),IF(C32="製材区分（製材・集成材・CLT等）",X32*'3＿各種係数値'!$F$14/100,X32*'3＿各種係数値'!$F$16/100)," ")</f>
        <v xml:space="preserve"> </v>
      </c>
      <c r="AA32" s="13" t="str">
        <f>IF(IF(D32="集成材",X32*'3＿各種係数値'!$F$9/100,0)+IF(D32="合板",X32*'3＿各種係数値'!$F$10/100,0)+IF(D32="CLT",X32*'3＿各種係数値'!$F$11/100,0)+IF(D32="LVL",X32*'3＿各種係数値'!$F$12/100,0)=0," ",IF(D32="集成材",X32*'3＿各種係数値'!$F$9/100,0)+IF(D32="合板",X32*'3＿各種係数値'!$F$10/100,0)+IF(D32="CLT",X32*'3＿各種係数値'!$F$11/100,0)+IF(D32="LVL",X32*'3＿各種係数値'!$F$12/100,0))</f>
        <v xml:space="preserve"> </v>
      </c>
      <c r="AB32" s="13" t="str">
        <f t="shared" si="4"/>
        <v xml:space="preserve"> </v>
      </c>
      <c r="AC32" s="153"/>
      <c r="AD32" s="154"/>
      <c r="AE32" s="13" t="str">
        <f t="shared" si="5"/>
        <v xml:space="preserve"> </v>
      </c>
    </row>
    <row r="33" spans="2:31" ht="27" customHeight="1">
      <c r="B33" s="2">
        <f t="shared" si="6"/>
        <v>20</v>
      </c>
      <c r="C33" s="143"/>
      <c r="D33" s="143"/>
      <c r="E33" s="144"/>
      <c r="F33" s="145"/>
      <c r="G33" s="146"/>
      <c r="H33" s="146"/>
      <c r="I33" s="270"/>
      <c r="J33" s="271"/>
      <c r="K33" s="147"/>
      <c r="L33" s="270"/>
      <c r="M33" s="271"/>
      <c r="N33" s="147"/>
      <c r="O33" s="147"/>
      <c r="P33" s="147"/>
      <c r="Q33" s="147"/>
      <c r="R33" s="13" t="str">
        <f t="shared" si="0"/>
        <v xml:space="preserve"> </v>
      </c>
      <c r="S33" s="13" t="str">
        <f t="shared" si="1"/>
        <v xml:space="preserve"> </v>
      </c>
      <c r="T33" s="13" t="str">
        <f t="shared" si="2"/>
        <v/>
      </c>
      <c r="U33" s="13" t="str">
        <f t="shared" si="3"/>
        <v/>
      </c>
      <c r="V33" s="147"/>
      <c r="W33" s="147"/>
      <c r="X33" s="147"/>
      <c r="Y33" s="13" t="str">
        <f>IF(OR(V33="スギ",W33="スギ"),IF(C33="製材区分（製材・集成材・CLT等）",X33*'3＿各種係数値'!$F$13/100,X33*'3＿各種係数値'!$F$15/100)," ")</f>
        <v xml:space="preserve"> </v>
      </c>
      <c r="Z33" s="13" t="str">
        <f>IF(OR(V33="ヒノキ",W33="ヒノキ"),IF(C33="製材区分（製材・集成材・CLT等）",X33*'3＿各種係数値'!$F$14/100,X33*'3＿各種係数値'!$F$16/100)," ")</f>
        <v xml:space="preserve"> </v>
      </c>
      <c r="AA33" s="13" t="str">
        <f>IF(IF(D33="集成材",X33*'3＿各種係数値'!$F$9/100,0)+IF(D33="合板",X33*'3＿各種係数値'!$F$10/100,0)+IF(D33="CLT",X33*'3＿各種係数値'!$F$11/100,0)+IF(D33="LVL",X33*'3＿各種係数値'!$F$12/100,0)=0," ",IF(D33="集成材",X33*'3＿各種係数値'!$F$9/100,0)+IF(D33="合板",X33*'3＿各種係数値'!$F$10/100,0)+IF(D33="CLT",X33*'3＿各種係数値'!$F$11/100,0)+IF(D33="LVL",X33*'3＿各種係数値'!$F$12/100,0))</f>
        <v xml:space="preserve"> </v>
      </c>
      <c r="AB33" s="13" t="str">
        <f t="shared" si="4"/>
        <v xml:space="preserve"> </v>
      </c>
      <c r="AC33" s="153"/>
      <c r="AD33" s="154"/>
      <c r="AE33" s="13" t="str">
        <f t="shared" si="5"/>
        <v xml:space="preserve"> </v>
      </c>
    </row>
    <row r="34" spans="2:31" ht="27" customHeight="1">
      <c r="B34" s="2">
        <f t="shared" si="6"/>
        <v>21</v>
      </c>
      <c r="C34" s="143"/>
      <c r="D34" s="143"/>
      <c r="E34" s="144"/>
      <c r="F34" s="145"/>
      <c r="G34" s="146"/>
      <c r="H34" s="146"/>
      <c r="I34" s="270"/>
      <c r="J34" s="271"/>
      <c r="K34" s="147"/>
      <c r="L34" s="270"/>
      <c r="M34" s="271"/>
      <c r="N34" s="147"/>
      <c r="O34" s="147"/>
      <c r="P34" s="147"/>
      <c r="Q34" s="147"/>
      <c r="R34" s="13" t="str">
        <f t="shared" si="0"/>
        <v xml:space="preserve"> </v>
      </c>
      <c r="S34" s="13" t="str">
        <f t="shared" si="1"/>
        <v xml:space="preserve"> </v>
      </c>
      <c r="T34" s="13" t="str">
        <f t="shared" si="2"/>
        <v/>
      </c>
      <c r="U34" s="13" t="str">
        <f t="shared" si="3"/>
        <v/>
      </c>
      <c r="V34" s="147"/>
      <c r="W34" s="147"/>
      <c r="X34" s="147"/>
      <c r="Y34" s="13" t="str">
        <f>IF(OR(V34="スギ",W34="スギ"),IF(C34="製材区分（製材・集成材・CLT等）",X34*'3＿各種係数値'!$F$13/100,X34*'3＿各種係数値'!$F$15/100)," ")</f>
        <v xml:space="preserve"> </v>
      </c>
      <c r="Z34" s="13" t="str">
        <f>IF(OR(V34="ヒノキ",W34="ヒノキ"),IF(C34="製材区分（製材・集成材・CLT等）",X34*'3＿各種係数値'!$F$14/100,X34*'3＿各種係数値'!$F$16/100)," ")</f>
        <v xml:space="preserve"> </v>
      </c>
      <c r="AA34" s="13" t="str">
        <f>IF(IF(D34="集成材",X34*'3＿各種係数値'!$F$9/100,0)+IF(D34="合板",X34*'3＿各種係数値'!$F$10/100,0)+IF(D34="CLT",X34*'3＿各種係数値'!$F$11/100,0)+IF(D34="LVL",X34*'3＿各種係数値'!$F$12/100,0)=0," ",IF(D34="集成材",X34*'3＿各種係数値'!$F$9/100,0)+IF(D34="合板",X34*'3＿各種係数値'!$F$10/100,0)+IF(D34="CLT",X34*'3＿各種係数値'!$F$11/100,0)+IF(D34="LVL",X34*'3＿各種係数値'!$F$12/100,0))</f>
        <v xml:space="preserve"> </v>
      </c>
      <c r="AB34" s="13" t="str">
        <f t="shared" si="4"/>
        <v xml:space="preserve"> </v>
      </c>
      <c r="AC34" s="153"/>
      <c r="AD34" s="154"/>
      <c r="AE34" s="13" t="str">
        <f t="shared" si="5"/>
        <v xml:space="preserve"> </v>
      </c>
    </row>
    <row r="35" spans="2:31" ht="27" customHeight="1">
      <c r="B35" s="2">
        <f t="shared" si="6"/>
        <v>22</v>
      </c>
      <c r="C35" s="143"/>
      <c r="D35" s="143"/>
      <c r="E35" s="144"/>
      <c r="F35" s="145"/>
      <c r="G35" s="146"/>
      <c r="H35" s="146"/>
      <c r="I35" s="270"/>
      <c r="J35" s="271"/>
      <c r="K35" s="147"/>
      <c r="L35" s="270"/>
      <c r="M35" s="271"/>
      <c r="N35" s="147"/>
      <c r="O35" s="147"/>
      <c r="P35" s="147"/>
      <c r="Q35" s="147"/>
      <c r="R35" s="13" t="str">
        <f t="shared" si="0"/>
        <v xml:space="preserve"> </v>
      </c>
      <c r="S35" s="13" t="str">
        <f t="shared" si="1"/>
        <v xml:space="preserve"> </v>
      </c>
      <c r="T35" s="13" t="str">
        <f t="shared" si="2"/>
        <v/>
      </c>
      <c r="U35" s="13" t="str">
        <f t="shared" si="3"/>
        <v/>
      </c>
      <c r="V35" s="147"/>
      <c r="W35" s="147"/>
      <c r="X35" s="147"/>
      <c r="Y35" s="13" t="str">
        <f>IF(OR(V35="スギ",W35="スギ"),IF(C35="製材区分（製材・集成材・CLT等）",X35*'3＿各種係数値'!$F$13/100,X35*'3＿各種係数値'!$F$15/100)," ")</f>
        <v xml:space="preserve"> </v>
      </c>
      <c r="Z35" s="13" t="str">
        <f>IF(OR(V35="ヒノキ",W35="ヒノキ"),IF(C35="製材区分（製材・集成材・CLT等）",X35*'3＿各種係数値'!$F$14/100,X35*'3＿各種係数値'!$F$16/100)," ")</f>
        <v xml:space="preserve"> </v>
      </c>
      <c r="AA35" s="13" t="str">
        <f>IF(IF(D35="集成材",X35*'3＿各種係数値'!$F$9/100,0)+IF(D35="合板",X35*'3＿各種係数値'!$F$10/100,0)+IF(D35="CLT",X35*'3＿各種係数値'!$F$11/100,0)+IF(D35="LVL",X35*'3＿各種係数値'!$F$12/100,0)=0," ",IF(D35="集成材",X35*'3＿各種係数値'!$F$9/100,0)+IF(D35="合板",X35*'3＿各種係数値'!$F$10/100,0)+IF(D35="CLT",X35*'3＿各種係数値'!$F$11/100,0)+IF(D35="LVL",X35*'3＿各種係数値'!$F$12/100,0))</f>
        <v xml:space="preserve"> </v>
      </c>
      <c r="AB35" s="13" t="str">
        <f t="shared" si="4"/>
        <v xml:space="preserve"> </v>
      </c>
      <c r="AC35" s="153"/>
      <c r="AD35" s="154"/>
      <c r="AE35" s="13" t="str">
        <f t="shared" si="5"/>
        <v xml:space="preserve"> </v>
      </c>
    </row>
    <row r="36" spans="2:31" ht="27" customHeight="1">
      <c r="B36" s="2">
        <f t="shared" si="6"/>
        <v>23</v>
      </c>
      <c r="C36" s="143"/>
      <c r="D36" s="143"/>
      <c r="E36" s="144"/>
      <c r="F36" s="145"/>
      <c r="G36" s="146"/>
      <c r="H36" s="146"/>
      <c r="I36" s="270"/>
      <c r="J36" s="271"/>
      <c r="K36" s="147"/>
      <c r="L36" s="270"/>
      <c r="M36" s="271"/>
      <c r="N36" s="147"/>
      <c r="O36" s="147"/>
      <c r="P36" s="147"/>
      <c r="Q36" s="147"/>
      <c r="R36" s="13" t="str">
        <f t="shared" si="0"/>
        <v xml:space="preserve"> </v>
      </c>
      <c r="S36" s="13" t="str">
        <f t="shared" si="1"/>
        <v xml:space="preserve"> </v>
      </c>
      <c r="T36" s="13" t="str">
        <f t="shared" si="2"/>
        <v/>
      </c>
      <c r="U36" s="13" t="str">
        <f t="shared" si="3"/>
        <v/>
      </c>
      <c r="V36" s="147"/>
      <c r="W36" s="147"/>
      <c r="X36" s="147"/>
      <c r="Y36" s="13" t="str">
        <f>IF(OR(V36="スギ",W36="スギ"),IF(C36="製材区分（製材・集成材・CLT等）",X36*'3＿各種係数値'!$F$13/100,X36*'3＿各種係数値'!$F$15/100)," ")</f>
        <v xml:space="preserve"> </v>
      </c>
      <c r="Z36" s="13" t="str">
        <f>IF(OR(V36="ヒノキ",W36="ヒノキ"),IF(C36="製材区分（製材・集成材・CLT等）",X36*'3＿各種係数値'!$F$14/100,X36*'3＿各種係数値'!$F$16/100)," ")</f>
        <v xml:space="preserve"> </v>
      </c>
      <c r="AA36" s="13" t="str">
        <f>IF(IF(D36="集成材",X36*'3＿各種係数値'!$F$9/100,0)+IF(D36="合板",X36*'3＿各種係数値'!$F$10/100,0)+IF(D36="CLT",X36*'3＿各種係数値'!$F$11/100,0)+IF(D36="LVL",X36*'3＿各種係数値'!$F$12/100,0)=0," ",IF(D36="集成材",X36*'3＿各種係数値'!$F$9/100,0)+IF(D36="合板",X36*'3＿各種係数値'!$F$10/100,0)+IF(D36="CLT",X36*'3＿各種係数値'!$F$11/100,0)+IF(D36="LVL",X36*'3＿各種係数値'!$F$12/100,0))</f>
        <v xml:space="preserve"> </v>
      </c>
      <c r="AB36" s="13" t="str">
        <f t="shared" si="4"/>
        <v xml:space="preserve"> </v>
      </c>
      <c r="AC36" s="153"/>
      <c r="AD36" s="154"/>
      <c r="AE36" s="13" t="str">
        <f t="shared" si="5"/>
        <v xml:space="preserve"> </v>
      </c>
    </row>
    <row r="37" spans="2:31" ht="27" customHeight="1">
      <c r="B37" s="2">
        <f t="shared" si="6"/>
        <v>24</v>
      </c>
      <c r="C37" s="143"/>
      <c r="D37" s="143"/>
      <c r="E37" s="144"/>
      <c r="F37" s="145"/>
      <c r="G37" s="146"/>
      <c r="H37" s="146"/>
      <c r="I37" s="270"/>
      <c r="J37" s="271"/>
      <c r="K37" s="147"/>
      <c r="L37" s="270"/>
      <c r="M37" s="271"/>
      <c r="N37" s="147"/>
      <c r="O37" s="147"/>
      <c r="P37" s="147"/>
      <c r="Q37" s="147"/>
      <c r="R37" s="13" t="str">
        <f t="shared" si="0"/>
        <v xml:space="preserve"> </v>
      </c>
      <c r="S37" s="13" t="str">
        <f t="shared" si="1"/>
        <v xml:space="preserve"> </v>
      </c>
      <c r="T37" s="13" t="str">
        <f t="shared" si="2"/>
        <v/>
      </c>
      <c r="U37" s="13" t="str">
        <f t="shared" si="3"/>
        <v/>
      </c>
      <c r="V37" s="147"/>
      <c r="W37" s="147"/>
      <c r="X37" s="147"/>
      <c r="Y37" s="13" t="str">
        <f>IF(OR(V37="スギ",W37="スギ"),IF(C37="製材区分（製材・集成材・CLT等）",X37*'3＿各種係数値'!$F$13/100,X37*'3＿各種係数値'!$F$15/100)," ")</f>
        <v xml:space="preserve"> </v>
      </c>
      <c r="Z37" s="13" t="str">
        <f>IF(OR(V37="ヒノキ",W37="ヒノキ"),IF(C37="製材区分（製材・集成材・CLT等）",X37*'3＿各種係数値'!$F$14/100,X37*'3＿各種係数値'!$F$16/100)," ")</f>
        <v xml:space="preserve"> </v>
      </c>
      <c r="AA37" s="13" t="str">
        <f>IF(IF(D37="集成材",X37*'3＿各種係数値'!$F$9/100,0)+IF(D37="合板",X37*'3＿各種係数値'!$F$10/100,0)+IF(D37="CLT",X37*'3＿各種係数値'!$F$11/100,0)+IF(D37="LVL",X37*'3＿各種係数値'!$F$12/100,0)=0," ",IF(D37="集成材",X37*'3＿各種係数値'!$F$9/100,0)+IF(D37="合板",X37*'3＿各種係数値'!$F$10/100,0)+IF(D37="CLT",X37*'3＿各種係数値'!$F$11/100,0)+IF(D37="LVL",X37*'3＿各種係数値'!$F$12/100,0))</f>
        <v xml:space="preserve"> </v>
      </c>
      <c r="AB37" s="13" t="str">
        <f t="shared" si="4"/>
        <v xml:space="preserve"> </v>
      </c>
      <c r="AC37" s="153"/>
      <c r="AD37" s="154"/>
      <c r="AE37" s="13" t="str">
        <f t="shared" si="5"/>
        <v xml:space="preserve"> </v>
      </c>
    </row>
    <row r="38" spans="2:31" ht="27" customHeight="1">
      <c r="B38" s="2">
        <f t="shared" si="6"/>
        <v>25</v>
      </c>
      <c r="C38" s="143"/>
      <c r="D38" s="143"/>
      <c r="E38" s="144"/>
      <c r="F38" s="145"/>
      <c r="G38" s="146"/>
      <c r="H38" s="146"/>
      <c r="I38" s="270"/>
      <c r="J38" s="271"/>
      <c r="K38" s="147"/>
      <c r="L38" s="270"/>
      <c r="M38" s="271"/>
      <c r="N38" s="147"/>
      <c r="O38" s="147"/>
      <c r="P38" s="147"/>
      <c r="Q38" s="147"/>
      <c r="R38" s="13" t="str">
        <f t="shared" si="0"/>
        <v xml:space="preserve"> </v>
      </c>
      <c r="S38" s="13" t="str">
        <f t="shared" si="1"/>
        <v xml:space="preserve"> </v>
      </c>
      <c r="T38" s="13" t="str">
        <f t="shared" si="2"/>
        <v/>
      </c>
      <c r="U38" s="13" t="str">
        <f t="shared" si="3"/>
        <v/>
      </c>
      <c r="V38" s="147"/>
      <c r="W38" s="147"/>
      <c r="X38" s="147"/>
      <c r="Y38" s="13" t="str">
        <f>IF(OR(V38="スギ",W38="スギ"),IF(C38="製材区分（製材・集成材・CLT等）",X38*'3＿各種係数値'!$F$13/100,X38*'3＿各種係数値'!$F$15/100)," ")</f>
        <v xml:space="preserve"> </v>
      </c>
      <c r="Z38" s="13" t="str">
        <f>IF(OR(V38="ヒノキ",W38="ヒノキ"),IF(C38="製材区分（製材・集成材・CLT等）",X38*'3＿各種係数値'!$F$14/100,X38*'3＿各種係数値'!$F$16/100)," ")</f>
        <v xml:space="preserve"> </v>
      </c>
      <c r="AA38" s="13" t="str">
        <f>IF(IF(D38="集成材",X38*'3＿各種係数値'!$F$9/100,0)+IF(D38="合板",X38*'3＿各種係数値'!$F$10/100,0)+IF(D38="CLT",X38*'3＿各種係数値'!$F$11/100,0)+IF(D38="LVL",X38*'3＿各種係数値'!$F$12/100,0)=0," ",IF(D38="集成材",X38*'3＿各種係数値'!$F$9/100,0)+IF(D38="合板",X38*'3＿各種係数値'!$F$10/100,0)+IF(D38="CLT",X38*'3＿各種係数値'!$F$11/100,0)+IF(D38="LVL",X38*'3＿各種係数値'!$F$12/100,0))</f>
        <v xml:space="preserve"> </v>
      </c>
      <c r="AB38" s="13" t="str">
        <f t="shared" si="4"/>
        <v xml:space="preserve"> </v>
      </c>
      <c r="AC38" s="153"/>
      <c r="AD38" s="154"/>
      <c r="AE38" s="13" t="str">
        <f t="shared" si="5"/>
        <v xml:space="preserve"> </v>
      </c>
    </row>
    <row r="39" spans="2:31" ht="27" customHeight="1">
      <c r="B39" s="2">
        <f t="shared" si="6"/>
        <v>26</v>
      </c>
      <c r="C39" s="143"/>
      <c r="D39" s="143"/>
      <c r="E39" s="144"/>
      <c r="F39" s="145"/>
      <c r="G39" s="146"/>
      <c r="H39" s="146"/>
      <c r="I39" s="270"/>
      <c r="J39" s="271"/>
      <c r="K39" s="147"/>
      <c r="L39" s="270"/>
      <c r="M39" s="271"/>
      <c r="N39" s="147"/>
      <c r="O39" s="147"/>
      <c r="P39" s="147"/>
      <c r="Q39" s="147"/>
      <c r="R39" s="13" t="str">
        <f t="shared" si="0"/>
        <v xml:space="preserve"> </v>
      </c>
      <c r="S39" s="13" t="str">
        <f t="shared" si="1"/>
        <v xml:space="preserve"> </v>
      </c>
      <c r="T39" s="13" t="str">
        <f t="shared" si="2"/>
        <v/>
      </c>
      <c r="U39" s="13" t="str">
        <f t="shared" si="3"/>
        <v/>
      </c>
      <c r="V39" s="147"/>
      <c r="W39" s="147"/>
      <c r="X39" s="147"/>
      <c r="Y39" s="13" t="str">
        <f>IF(OR(V39="スギ",W39="スギ"),IF(C39="製材区分（製材・集成材・CLT等）",X39*'3＿各種係数値'!$F$13/100,X39*'3＿各種係数値'!$F$15/100)," ")</f>
        <v xml:space="preserve"> </v>
      </c>
      <c r="Z39" s="13" t="str">
        <f>IF(OR(V39="ヒノキ",W39="ヒノキ"),IF(C39="製材区分（製材・集成材・CLT等）",X39*'3＿各種係数値'!$F$14/100,X39*'3＿各種係数値'!$F$16/100)," ")</f>
        <v xml:space="preserve"> </v>
      </c>
      <c r="AA39" s="13" t="str">
        <f>IF(IF(D39="集成材",X39*'3＿各種係数値'!$F$9/100,0)+IF(D39="合板",X39*'3＿各種係数値'!$F$10/100,0)+IF(D39="CLT",X39*'3＿各種係数値'!$F$11/100,0)+IF(D39="LVL",X39*'3＿各種係数値'!$F$12/100,0)=0," ",IF(D39="集成材",X39*'3＿各種係数値'!$F$9/100,0)+IF(D39="合板",X39*'3＿各種係数値'!$F$10/100,0)+IF(D39="CLT",X39*'3＿各種係数値'!$F$11/100,0)+IF(D39="LVL",X39*'3＿各種係数値'!$F$12/100,0))</f>
        <v xml:space="preserve"> </v>
      </c>
      <c r="AB39" s="13" t="str">
        <f t="shared" si="4"/>
        <v xml:space="preserve"> </v>
      </c>
      <c r="AC39" s="153"/>
      <c r="AD39" s="154"/>
      <c r="AE39" s="13" t="str">
        <f t="shared" si="5"/>
        <v xml:space="preserve"> </v>
      </c>
    </row>
    <row r="40" spans="2:31" ht="27" customHeight="1">
      <c r="B40" s="2">
        <f t="shared" si="6"/>
        <v>27</v>
      </c>
      <c r="C40" s="143"/>
      <c r="D40" s="143"/>
      <c r="E40" s="144"/>
      <c r="F40" s="145"/>
      <c r="G40" s="146"/>
      <c r="H40" s="146"/>
      <c r="I40" s="270"/>
      <c r="J40" s="271"/>
      <c r="K40" s="147"/>
      <c r="L40" s="270"/>
      <c r="M40" s="271"/>
      <c r="N40" s="147"/>
      <c r="O40" s="147"/>
      <c r="P40" s="147"/>
      <c r="Q40" s="147"/>
      <c r="R40" s="13" t="str">
        <f t="shared" si="0"/>
        <v xml:space="preserve"> </v>
      </c>
      <c r="S40" s="13" t="str">
        <f t="shared" si="1"/>
        <v xml:space="preserve"> </v>
      </c>
      <c r="T40" s="13" t="str">
        <f t="shared" si="2"/>
        <v/>
      </c>
      <c r="U40" s="13" t="str">
        <f t="shared" si="3"/>
        <v/>
      </c>
      <c r="V40" s="147"/>
      <c r="W40" s="147"/>
      <c r="X40" s="147"/>
      <c r="Y40" s="13" t="str">
        <f>IF(OR(V40="スギ",W40="スギ"),IF(C40="製材区分（製材・集成材・CLT等）",X40*'3＿各種係数値'!$F$13/100,X40*'3＿各種係数値'!$F$15/100)," ")</f>
        <v xml:space="preserve"> </v>
      </c>
      <c r="Z40" s="13" t="str">
        <f>IF(OR(V40="ヒノキ",W40="ヒノキ"),IF(C40="製材区分（製材・集成材・CLT等）",X40*'3＿各種係数値'!$F$14/100,X40*'3＿各種係数値'!$F$16/100)," ")</f>
        <v xml:space="preserve"> </v>
      </c>
      <c r="AA40" s="13" t="str">
        <f>IF(IF(D40="集成材",X40*'3＿各種係数値'!$F$9/100,0)+IF(D40="合板",X40*'3＿各種係数値'!$F$10/100,0)+IF(D40="CLT",X40*'3＿各種係数値'!$F$11/100,0)+IF(D40="LVL",X40*'3＿各種係数値'!$F$12/100,0)=0," ",IF(D40="集成材",X40*'3＿各種係数値'!$F$9/100,0)+IF(D40="合板",X40*'3＿各種係数値'!$F$10/100,0)+IF(D40="CLT",X40*'3＿各種係数値'!$F$11/100,0)+IF(D40="LVL",X40*'3＿各種係数値'!$F$12/100,0))</f>
        <v xml:space="preserve"> </v>
      </c>
      <c r="AB40" s="13" t="str">
        <f t="shared" si="4"/>
        <v xml:space="preserve"> </v>
      </c>
      <c r="AC40" s="153"/>
      <c r="AD40" s="154"/>
      <c r="AE40" s="13" t="str">
        <f t="shared" si="5"/>
        <v xml:space="preserve"> </v>
      </c>
    </row>
    <row r="41" spans="2:31" ht="27" customHeight="1">
      <c r="B41" s="2">
        <f t="shared" si="6"/>
        <v>28</v>
      </c>
      <c r="C41" s="143"/>
      <c r="D41" s="143"/>
      <c r="E41" s="144"/>
      <c r="F41" s="145"/>
      <c r="G41" s="146"/>
      <c r="H41" s="146"/>
      <c r="I41" s="270"/>
      <c r="J41" s="271"/>
      <c r="K41" s="147"/>
      <c r="L41" s="270"/>
      <c r="M41" s="271"/>
      <c r="N41" s="147"/>
      <c r="O41" s="147"/>
      <c r="P41" s="147"/>
      <c r="Q41" s="147"/>
      <c r="R41" s="13" t="str">
        <f t="shared" si="0"/>
        <v xml:space="preserve"> </v>
      </c>
      <c r="S41" s="13" t="str">
        <f t="shared" si="1"/>
        <v xml:space="preserve"> </v>
      </c>
      <c r="T41" s="13" t="str">
        <f t="shared" si="2"/>
        <v/>
      </c>
      <c r="U41" s="13" t="str">
        <f t="shared" si="3"/>
        <v/>
      </c>
      <c r="V41" s="147"/>
      <c r="W41" s="147"/>
      <c r="X41" s="147"/>
      <c r="Y41" s="13" t="str">
        <f>IF(OR(V41="スギ",W41="スギ"),IF(C41="製材区分（製材・集成材・CLT等）",X41*'3＿各種係数値'!$F$13/100,X41*'3＿各種係数値'!$F$15/100)," ")</f>
        <v xml:space="preserve"> </v>
      </c>
      <c r="Z41" s="13" t="str">
        <f>IF(OR(V41="ヒノキ",W41="ヒノキ"),IF(C41="製材区分（製材・集成材・CLT等）",X41*'3＿各種係数値'!$F$14/100,X41*'3＿各種係数値'!$F$16/100)," ")</f>
        <v xml:space="preserve"> </v>
      </c>
      <c r="AA41" s="13" t="str">
        <f>IF(IF(D41="集成材",X41*'3＿各種係数値'!$F$9/100,0)+IF(D41="合板",X41*'3＿各種係数値'!$F$10/100,0)+IF(D41="CLT",X41*'3＿各種係数値'!$F$11/100,0)+IF(D41="LVL",X41*'3＿各種係数値'!$F$12/100,0)=0," ",IF(D41="集成材",X41*'3＿各種係数値'!$F$9/100,0)+IF(D41="合板",X41*'3＿各種係数値'!$F$10/100,0)+IF(D41="CLT",X41*'3＿各種係数値'!$F$11/100,0)+IF(D41="LVL",X41*'3＿各種係数値'!$F$12/100,0))</f>
        <v xml:space="preserve"> </v>
      </c>
      <c r="AB41" s="13" t="str">
        <f t="shared" si="4"/>
        <v xml:space="preserve"> </v>
      </c>
      <c r="AC41" s="153"/>
      <c r="AD41" s="154"/>
      <c r="AE41" s="13" t="str">
        <f t="shared" si="5"/>
        <v xml:space="preserve"> </v>
      </c>
    </row>
    <row r="42" spans="2:31" ht="27" customHeight="1">
      <c r="B42" s="2">
        <f t="shared" si="6"/>
        <v>29</v>
      </c>
      <c r="C42" s="143"/>
      <c r="D42" s="143"/>
      <c r="E42" s="144"/>
      <c r="F42" s="145"/>
      <c r="G42" s="146"/>
      <c r="H42" s="146"/>
      <c r="I42" s="270"/>
      <c r="J42" s="271"/>
      <c r="K42" s="147"/>
      <c r="L42" s="270"/>
      <c r="M42" s="271"/>
      <c r="N42" s="147"/>
      <c r="O42" s="147"/>
      <c r="P42" s="147"/>
      <c r="Q42" s="147"/>
      <c r="R42" s="13" t="str">
        <f t="shared" si="0"/>
        <v xml:space="preserve"> </v>
      </c>
      <c r="S42" s="13" t="str">
        <f t="shared" si="1"/>
        <v xml:space="preserve"> </v>
      </c>
      <c r="T42" s="13" t="str">
        <f t="shared" si="2"/>
        <v/>
      </c>
      <c r="U42" s="13" t="str">
        <f t="shared" si="3"/>
        <v/>
      </c>
      <c r="V42" s="147"/>
      <c r="W42" s="147"/>
      <c r="X42" s="147"/>
      <c r="Y42" s="13" t="str">
        <f>IF(OR(V42="スギ",W42="スギ"),IF(C42="製材区分（製材・集成材・CLT等）",X42*'3＿各種係数値'!$F$13/100,X42*'3＿各種係数値'!$F$15/100)," ")</f>
        <v xml:space="preserve"> </v>
      </c>
      <c r="Z42" s="13" t="str">
        <f>IF(OR(V42="ヒノキ",W42="ヒノキ"),IF(C42="製材区分（製材・集成材・CLT等）",X42*'3＿各種係数値'!$F$14/100,X42*'3＿各種係数値'!$F$16/100)," ")</f>
        <v xml:space="preserve"> </v>
      </c>
      <c r="AA42" s="13" t="str">
        <f>IF(IF(D42="集成材",X42*'3＿各種係数値'!$F$9/100,0)+IF(D42="合板",X42*'3＿各種係数値'!$F$10/100,0)+IF(D42="CLT",X42*'3＿各種係数値'!$F$11/100,0)+IF(D42="LVL",X42*'3＿各種係数値'!$F$12/100,0)=0," ",IF(D42="集成材",X42*'3＿各種係数値'!$F$9/100,0)+IF(D42="合板",X42*'3＿各種係数値'!$F$10/100,0)+IF(D42="CLT",X42*'3＿各種係数値'!$F$11/100,0)+IF(D42="LVL",X42*'3＿各種係数値'!$F$12/100,0))</f>
        <v xml:space="preserve"> </v>
      </c>
      <c r="AB42" s="13" t="str">
        <f t="shared" si="4"/>
        <v xml:space="preserve"> </v>
      </c>
      <c r="AC42" s="153"/>
      <c r="AD42" s="154"/>
      <c r="AE42" s="13" t="str">
        <f t="shared" si="5"/>
        <v xml:space="preserve"> </v>
      </c>
    </row>
    <row r="43" spans="2:31" ht="27" customHeight="1">
      <c r="B43" s="2">
        <f t="shared" si="6"/>
        <v>30</v>
      </c>
      <c r="C43" s="143"/>
      <c r="D43" s="143"/>
      <c r="E43" s="144"/>
      <c r="F43" s="145"/>
      <c r="G43" s="146"/>
      <c r="H43" s="146"/>
      <c r="I43" s="270"/>
      <c r="J43" s="271"/>
      <c r="K43" s="147"/>
      <c r="L43" s="270"/>
      <c r="M43" s="271"/>
      <c r="N43" s="147"/>
      <c r="O43" s="147"/>
      <c r="P43" s="147"/>
      <c r="Q43" s="147"/>
      <c r="R43" s="13" t="str">
        <f t="shared" si="0"/>
        <v xml:space="preserve"> </v>
      </c>
      <c r="S43" s="13" t="str">
        <f t="shared" si="1"/>
        <v xml:space="preserve"> </v>
      </c>
      <c r="T43" s="13" t="str">
        <f t="shared" si="2"/>
        <v/>
      </c>
      <c r="U43" s="13" t="str">
        <f t="shared" si="3"/>
        <v/>
      </c>
      <c r="V43" s="147"/>
      <c r="W43" s="147"/>
      <c r="X43" s="147"/>
      <c r="Y43" s="13" t="str">
        <f>IF(OR(V43="スギ",W43="スギ"),IF(C43="製材区分（製材・集成材・CLT等）",X43*'3＿各種係数値'!$F$13/100,X43*'3＿各種係数値'!$F$15/100)," ")</f>
        <v xml:space="preserve"> </v>
      </c>
      <c r="Z43" s="13" t="str">
        <f>IF(OR(V43="ヒノキ",W43="ヒノキ"),IF(C43="製材区分（製材・集成材・CLT等）",X43*'3＿各種係数値'!$F$14/100,X43*'3＿各種係数値'!$F$16/100)," ")</f>
        <v xml:space="preserve"> </v>
      </c>
      <c r="AA43" s="13" t="str">
        <f>IF(IF(D43="集成材",X43*'3＿各種係数値'!$F$9/100,0)+IF(D43="合板",X43*'3＿各種係数値'!$F$10/100,0)+IF(D43="CLT",X43*'3＿各種係数値'!$F$11/100,0)+IF(D43="LVL",X43*'3＿各種係数値'!$F$12/100,0)=0," ",IF(D43="集成材",X43*'3＿各種係数値'!$F$9/100,0)+IF(D43="合板",X43*'3＿各種係数値'!$F$10/100,0)+IF(D43="CLT",X43*'3＿各種係数値'!$F$11/100,0)+IF(D43="LVL",X43*'3＿各種係数値'!$F$12/100,0))</f>
        <v xml:space="preserve"> </v>
      </c>
      <c r="AB43" s="13" t="str">
        <f t="shared" si="4"/>
        <v xml:space="preserve"> </v>
      </c>
      <c r="AC43" s="153"/>
      <c r="AD43" s="154"/>
      <c r="AE43" s="13" t="str">
        <f t="shared" si="5"/>
        <v xml:space="preserve"> </v>
      </c>
    </row>
    <row r="44" spans="2:31" ht="27" customHeight="1">
      <c r="B44" s="2">
        <f t="shared" si="6"/>
        <v>31</v>
      </c>
      <c r="C44" s="143"/>
      <c r="D44" s="143"/>
      <c r="E44" s="144"/>
      <c r="F44" s="145"/>
      <c r="G44" s="146"/>
      <c r="H44" s="146"/>
      <c r="I44" s="270"/>
      <c r="J44" s="271"/>
      <c r="K44" s="147"/>
      <c r="L44" s="270"/>
      <c r="M44" s="271"/>
      <c r="N44" s="147"/>
      <c r="O44" s="147"/>
      <c r="P44" s="147"/>
      <c r="Q44" s="147"/>
      <c r="R44" s="13" t="str">
        <f t="shared" si="0"/>
        <v xml:space="preserve"> </v>
      </c>
      <c r="S44" s="13" t="str">
        <f t="shared" si="1"/>
        <v xml:space="preserve"> </v>
      </c>
      <c r="T44" s="13" t="str">
        <f t="shared" si="2"/>
        <v/>
      </c>
      <c r="U44" s="13" t="str">
        <f t="shared" si="3"/>
        <v/>
      </c>
      <c r="V44" s="147"/>
      <c r="W44" s="147"/>
      <c r="X44" s="147"/>
      <c r="Y44" s="13" t="str">
        <f>IF(OR(V44="スギ",W44="スギ"),IF(C44="製材区分（製材・集成材・CLT等）",X44*'3＿各種係数値'!$F$13/100,X44*'3＿各種係数値'!$F$15/100)," ")</f>
        <v xml:space="preserve"> </v>
      </c>
      <c r="Z44" s="13" t="str">
        <f>IF(OR(V44="ヒノキ",W44="ヒノキ"),IF(C44="製材区分（製材・集成材・CLT等）",X44*'3＿各種係数値'!$F$14/100,X44*'3＿各種係数値'!$F$16/100)," ")</f>
        <v xml:space="preserve"> </v>
      </c>
      <c r="AA44" s="13" t="str">
        <f>IF(IF(D44="集成材",X44*'3＿各種係数値'!$F$9/100,0)+IF(D44="合板",X44*'3＿各種係数値'!$F$10/100,0)+IF(D44="CLT",X44*'3＿各種係数値'!$F$11/100,0)+IF(D44="LVL",X44*'3＿各種係数値'!$F$12/100,0)=0," ",IF(D44="集成材",X44*'3＿各種係数値'!$F$9/100,0)+IF(D44="合板",X44*'3＿各種係数値'!$F$10/100,0)+IF(D44="CLT",X44*'3＿各種係数値'!$F$11/100,0)+IF(D44="LVL",X44*'3＿各種係数値'!$F$12/100,0))</f>
        <v xml:space="preserve"> </v>
      </c>
      <c r="AB44" s="13" t="str">
        <f t="shared" si="4"/>
        <v xml:space="preserve"> </v>
      </c>
      <c r="AC44" s="153"/>
      <c r="AD44" s="154"/>
      <c r="AE44" s="13" t="str">
        <f t="shared" si="5"/>
        <v xml:space="preserve"> </v>
      </c>
    </row>
    <row r="45" spans="2:31" ht="27" customHeight="1">
      <c r="B45" s="2">
        <f t="shared" si="6"/>
        <v>32</v>
      </c>
      <c r="C45" s="143"/>
      <c r="D45" s="143"/>
      <c r="E45" s="144"/>
      <c r="F45" s="145"/>
      <c r="G45" s="146"/>
      <c r="H45" s="146"/>
      <c r="I45" s="270"/>
      <c r="J45" s="271"/>
      <c r="K45" s="147"/>
      <c r="L45" s="270"/>
      <c r="M45" s="271"/>
      <c r="N45" s="147"/>
      <c r="O45" s="147"/>
      <c r="P45" s="147"/>
      <c r="Q45" s="147"/>
      <c r="R45" s="13" t="str">
        <f t="shared" si="0"/>
        <v xml:space="preserve"> </v>
      </c>
      <c r="S45" s="13" t="str">
        <f>IF(O45="ヒノキ",P45*Q45/100," ")</f>
        <v xml:space="preserve"> </v>
      </c>
      <c r="T45" s="13" t="str">
        <f t="shared" si="2"/>
        <v/>
      </c>
      <c r="U45" s="13" t="str">
        <f t="shared" si="3"/>
        <v/>
      </c>
      <c r="V45" s="147"/>
      <c r="W45" s="147"/>
      <c r="X45" s="147"/>
      <c r="Y45" s="13" t="str">
        <f>IF(OR(V45="スギ",W45="スギ"),IF(C45="製材区分（製材・集成材・CLT等）",X45*'3＿各種係数値'!$F$13/100,X45*'3＿各種係数値'!$F$15/100)," ")</f>
        <v xml:space="preserve"> </v>
      </c>
      <c r="Z45" s="13" t="str">
        <f>IF(OR(V45="ヒノキ",W45="ヒノキ"),IF(C45="製材区分（製材・集成材・CLT等）",X45*'3＿各種係数値'!$F$14/100,X45*'3＿各種係数値'!$F$16/100)," ")</f>
        <v xml:space="preserve"> </v>
      </c>
      <c r="AA45" s="13" t="str">
        <f>IF(IF(D45="集成材",X45*'3＿各種係数値'!$F$9/100,0)+IF(D45="合板",X45*'3＿各種係数値'!$F$10/100,0)+IF(D45="CLT",X45*'3＿各種係数値'!$F$11/100,0)+IF(D45="LVL",X45*'3＿各種係数値'!$F$12/100,0)=0," ",IF(D45="集成材",X45*'3＿各種係数値'!$F$9/100,0)+IF(D45="合板",X45*'3＿各種係数値'!$F$10/100,0)+IF(D45="CLT",X45*'3＿各種係数値'!$F$11/100,0)+IF(D45="LVL",X45*'3＿各種係数値'!$F$12/100,0))</f>
        <v xml:space="preserve"> </v>
      </c>
      <c r="AB45" s="13" t="str">
        <f t="shared" si="4"/>
        <v xml:space="preserve"> </v>
      </c>
      <c r="AC45" s="153"/>
      <c r="AD45" s="154"/>
      <c r="AE45" s="13" t="str">
        <f t="shared" si="5"/>
        <v xml:space="preserve"> </v>
      </c>
    </row>
    <row r="46" spans="2:31" ht="27" customHeight="1">
      <c r="B46" s="2">
        <f t="shared" si="6"/>
        <v>33</v>
      </c>
      <c r="C46" s="143"/>
      <c r="D46" s="143"/>
      <c r="E46" s="144"/>
      <c r="F46" s="145"/>
      <c r="G46" s="146"/>
      <c r="H46" s="146"/>
      <c r="I46" s="270"/>
      <c r="J46" s="271"/>
      <c r="K46" s="147"/>
      <c r="L46" s="270"/>
      <c r="M46" s="271"/>
      <c r="N46" s="147"/>
      <c r="O46" s="147"/>
      <c r="P46" s="147"/>
      <c r="Q46" s="147"/>
      <c r="R46" s="13" t="str">
        <f t="shared" si="0"/>
        <v xml:space="preserve"> </v>
      </c>
      <c r="S46" s="13" t="str">
        <f t="shared" si="1"/>
        <v xml:space="preserve"> </v>
      </c>
      <c r="T46" s="13" t="str">
        <f t="shared" si="2"/>
        <v/>
      </c>
      <c r="U46" s="13" t="str">
        <f t="shared" si="3"/>
        <v/>
      </c>
      <c r="V46" s="147"/>
      <c r="W46" s="147"/>
      <c r="X46" s="147"/>
      <c r="Y46" s="13" t="str">
        <f>IF(OR(V46="スギ",W46="スギ"),IF(C46="製材区分（製材・集成材・CLT等）",X46*'3＿各種係数値'!$F$13/100,X46*'3＿各種係数値'!$F$15/100)," ")</f>
        <v xml:space="preserve"> </v>
      </c>
      <c r="Z46" s="13" t="str">
        <f>IF(OR(V46="ヒノキ",W46="ヒノキ"),IF(C46="製材区分（製材・集成材・CLT等）",X46*'3＿各種係数値'!$F$14/100,X46*'3＿各種係数値'!$F$16/100)," ")</f>
        <v xml:space="preserve"> </v>
      </c>
      <c r="AA46" s="13" t="str">
        <f>IF(IF(D46="集成材",X46*'3＿各種係数値'!$F$9/100,0)+IF(D46="合板",X46*'3＿各種係数値'!$F$10/100,0)+IF(D46="CLT",X46*'3＿各種係数値'!$F$11/100,0)+IF(D46="LVL",X46*'3＿各種係数値'!$F$12/100,0)=0," ",IF(D46="集成材",X46*'3＿各種係数値'!$F$9/100,0)+IF(D46="合板",X46*'3＿各種係数値'!$F$10/100,0)+IF(D46="CLT",X46*'3＿各種係数値'!$F$11/100,0)+IF(D46="LVL",X46*'3＿各種係数値'!$F$12/100,0))</f>
        <v xml:space="preserve"> </v>
      </c>
      <c r="AB46" s="13" t="str">
        <f t="shared" si="4"/>
        <v xml:space="preserve"> </v>
      </c>
      <c r="AC46" s="153"/>
      <c r="AD46" s="154"/>
      <c r="AE46" s="13" t="str">
        <f t="shared" si="5"/>
        <v xml:space="preserve"> </v>
      </c>
    </row>
    <row r="47" spans="2:31" ht="27" customHeight="1">
      <c r="B47" s="2">
        <f t="shared" si="6"/>
        <v>34</v>
      </c>
      <c r="C47" s="143"/>
      <c r="D47" s="143"/>
      <c r="E47" s="144"/>
      <c r="F47" s="145"/>
      <c r="G47" s="146"/>
      <c r="H47" s="146"/>
      <c r="I47" s="270"/>
      <c r="J47" s="271"/>
      <c r="K47" s="147"/>
      <c r="L47" s="270"/>
      <c r="M47" s="271"/>
      <c r="N47" s="147"/>
      <c r="O47" s="147"/>
      <c r="P47" s="147"/>
      <c r="Q47" s="147"/>
      <c r="R47" s="13" t="str">
        <f t="shared" si="0"/>
        <v xml:space="preserve"> </v>
      </c>
      <c r="S47" s="13" t="str">
        <f t="shared" si="1"/>
        <v xml:space="preserve"> </v>
      </c>
      <c r="T47" s="13" t="str">
        <f t="shared" si="2"/>
        <v/>
      </c>
      <c r="U47" s="13" t="str">
        <f t="shared" si="3"/>
        <v/>
      </c>
      <c r="V47" s="147"/>
      <c r="W47" s="147"/>
      <c r="X47" s="147"/>
      <c r="Y47" s="13" t="str">
        <f>IF(OR(V47="スギ",W47="スギ"),IF(C47="製材区分（製材・集成材・CLT等）",X47*'3＿各種係数値'!$F$13/100,X47*'3＿各種係数値'!$F$15/100)," ")</f>
        <v xml:space="preserve"> </v>
      </c>
      <c r="Z47" s="13" t="str">
        <f>IF(OR(V47="ヒノキ",W47="ヒノキ"),IF(C47="製材区分（製材・集成材・CLT等）",X47*'3＿各種係数値'!$F$14/100,X47*'3＿各種係数値'!$F$16/100)," ")</f>
        <v xml:space="preserve"> </v>
      </c>
      <c r="AA47" s="13" t="str">
        <f>IF(IF(D47="集成材",X47*'3＿各種係数値'!$F$9/100,0)+IF(D47="合板",X47*'3＿各種係数値'!$F$10/100,0)+IF(D47="CLT",X47*'3＿各種係数値'!$F$11/100,0)+IF(D47="LVL",X47*'3＿各種係数値'!$F$12/100,0)=0," ",IF(D47="集成材",X47*'3＿各種係数値'!$F$9/100,0)+IF(D47="合板",X47*'3＿各種係数値'!$F$10/100,0)+IF(D47="CLT",X47*'3＿各種係数値'!$F$11/100,0)+IF(D47="LVL",X47*'3＿各種係数値'!$F$12/100,0))</f>
        <v xml:space="preserve"> </v>
      </c>
      <c r="AB47" s="13" t="str">
        <f t="shared" si="4"/>
        <v xml:space="preserve"> </v>
      </c>
      <c r="AC47" s="153"/>
      <c r="AD47" s="154"/>
      <c r="AE47" s="13" t="str">
        <f t="shared" si="5"/>
        <v xml:space="preserve"> </v>
      </c>
    </row>
    <row r="48" spans="2:31" ht="27" customHeight="1">
      <c r="B48" s="2">
        <f t="shared" si="6"/>
        <v>35</v>
      </c>
      <c r="C48" s="143"/>
      <c r="D48" s="143"/>
      <c r="E48" s="144"/>
      <c r="F48" s="145"/>
      <c r="G48" s="146"/>
      <c r="H48" s="146"/>
      <c r="I48" s="270"/>
      <c r="J48" s="271"/>
      <c r="K48" s="147"/>
      <c r="L48" s="270"/>
      <c r="M48" s="271"/>
      <c r="N48" s="147"/>
      <c r="O48" s="147"/>
      <c r="P48" s="147"/>
      <c r="Q48" s="147"/>
      <c r="R48" s="13" t="str">
        <f t="shared" si="0"/>
        <v xml:space="preserve"> </v>
      </c>
      <c r="S48" s="13" t="str">
        <f t="shared" si="1"/>
        <v xml:space="preserve"> </v>
      </c>
      <c r="T48" s="13" t="str">
        <f t="shared" si="2"/>
        <v/>
      </c>
      <c r="U48" s="13" t="str">
        <f t="shared" si="3"/>
        <v/>
      </c>
      <c r="V48" s="147"/>
      <c r="W48" s="147"/>
      <c r="X48" s="147"/>
      <c r="Y48" s="13" t="str">
        <f>IF(OR(V48="スギ",W48="スギ"),IF(C48="製材区分（製材・集成材・CLT等）",X48*'3＿各種係数値'!$F$13/100,X48*'3＿各種係数値'!$F$15/100)," ")</f>
        <v xml:space="preserve"> </v>
      </c>
      <c r="Z48" s="13" t="str">
        <f>IF(OR(V48="ヒノキ",W48="ヒノキ"),IF(C48="製材区分（製材・集成材・CLT等）",X48*'3＿各種係数値'!$F$14/100,X48*'3＿各種係数値'!$F$16/100)," ")</f>
        <v xml:space="preserve"> </v>
      </c>
      <c r="AA48" s="13" t="str">
        <f>IF(IF(D48="集成材",X48*'3＿各種係数値'!$F$9/100,0)+IF(D48="合板",X48*'3＿各種係数値'!$F$10/100,0)+IF(D48="CLT",X48*'3＿各種係数値'!$F$11/100,0)+IF(D48="LVL",X48*'3＿各種係数値'!$F$12/100,0)=0," ",IF(D48="集成材",X48*'3＿各種係数値'!$F$9/100,0)+IF(D48="合板",X48*'3＿各種係数値'!$F$10/100,0)+IF(D48="CLT",X48*'3＿各種係数値'!$F$11/100,0)+IF(D48="LVL",X48*'3＿各種係数値'!$F$12/100,0))</f>
        <v xml:space="preserve"> </v>
      </c>
      <c r="AB48" s="13" t="str">
        <f t="shared" si="4"/>
        <v xml:space="preserve"> </v>
      </c>
      <c r="AC48" s="153"/>
      <c r="AD48" s="154"/>
      <c r="AE48" s="13" t="str">
        <f t="shared" si="5"/>
        <v xml:space="preserve"> </v>
      </c>
    </row>
    <row r="49" spans="2:31" ht="27" customHeight="1">
      <c r="B49" s="2">
        <f t="shared" si="6"/>
        <v>36</v>
      </c>
      <c r="C49" s="143"/>
      <c r="D49" s="143"/>
      <c r="E49" s="144"/>
      <c r="F49" s="145"/>
      <c r="G49" s="146"/>
      <c r="H49" s="146"/>
      <c r="I49" s="270"/>
      <c r="J49" s="271"/>
      <c r="K49" s="147"/>
      <c r="L49" s="270"/>
      <c r="M49" s="271"/>
      <c r="N49" s="147"/>
      <c r="O49" s="147"/>
      <c r="P49" s="147"/>
      <c r="Q49" s="147"/>
      <c r="R49" s="13" t="str">
        <f t="shared" si="0"/>
        <v xml:space="preserve"> </v>
      </c>
      <c r="S49" s="13" t="str">
        <f t="shared" si="1"/>
        <v xml:space="preserve"> </v>
      </c>
      <c r="T49" s="13" t="str">
        <f t="shared" si="2"/>
        <v/>
      </c>
      <c r="U49" s="13" t="str">
        <f t="shared" si="3"/>
        <v/>
      </c>
      <c r="V49" s="147"/>
      <c r="W49" s="147"/>
      <c r="X49" s="147"/>
      <c r="Y49" s="13" t="str">
        <f>IF(OR(V49="スギ",W49="スギ"),IF(C49="製材区分（製材・集成材・CLT等）",X49*'3＿各種係数値'!$F$13/100,X49*'3＿各種係数値'!$F$15/100)," ")</f>
        <v xml:space="preserve"> </v>
      </c>
      <c r="Z49" s="13" t="str">
        <f>IF(OR(V49="ヒノキ",W49="ヒノキ"),IF(C49="製材区分（製材・集成材・CLT等）",X49*'3＿各種係数値'!$F$14/100,X49*'3＿各種係数値'!$F$16/100)," ")</f>
        <v xml:space="preserve"> </v>
      </c>
      <c r="AA49" s="13" t="str">
        <f>IF(IF(D49="集成材",X49*'3＿各種係数値'!$F$9/100,0)+IF(D49="合板",X49*'3＿各種係数値'!$F$10/100,0)+IF(D49="CLT",X49*'3＿各種係数値'!$F$11/100,0)+IF(D49="LVL",X49*'3＿各種係数値'!$F$12/100,0)=0," ",IF(D49="集成材",X49*'3＿各種係数値'!$F$9/100,0)+IF(D49="合板",X49*'3＿各種係数値'!$F$10/100,0)+IF(D49="CLT",X49*'3＿各種係数値'!$F$11/100,0)+IF(D49="LVL",X49*'3＿各種係数値'!$F$12/100,0))</f>
        <v xml:space="preserve"> </v>
      </c>
      <c r="AB49" s="13" t="str">
        <f t="shared" si="4"/>
        <v xml:space="preserve"> </v>
      </c>
      <c r="AC49" s="153"/>
      <c r="AD49" s="154"/>
      <c r="AE49" s="13" t="str">
        <f t="shared" si="5"/>
        <v xml:space="preserve"> </v>
      </c>
    </row>
    <row r="50" spans="2:31" ht="27" customHeight="1">
      <c r="B50" s="2">
        <f t="shared" si="6"/>
        <v>37</v>
      </c>
      <c r="C50" s="143"/>
      <c r="D50" s="143"/>
      <c r="E50" s="144"/>
      <c r="F50" s="145"/>
      <c r="G50" s="146"/>
      <c r="H50" s="146"/>
      <c r="I50" s="270"/>
      <c r="J50" s="271"/>
      <c r="K50" s="147"/>
      <c r="L50" s="270"/>
      <c r="M50" s="271"/>
      <c r="N50" s="147"/>
      <c r="O50" s="147"/>
      <c r="P50" s="147"/>
      <c r="Q50" s="147"/>
      <c r="R50" s="13" t="str">
        <f t="shared" si="0"/>
        <v xml:space="preserve"> </v>
      </c>
      <c r="S50" s="13" t="str">
        <f t="shared" si="1"/>
        <v xml:space="preserve"> </v>
      </c>
      <c r="T50" s="13" t="str">
        <f t="shared" si="2"/>
        <v/>
      </c>
      <c r="U50" s="13" t="str">
        <f t="shared" si="3"/>
        <v/>
      </c>
      <c r="V50" s="147"/>
      <c r="W50" s="147"/>
      <c r="X50" s="147"/>
      <c r="Y50" s="13" t="str">
        <f>IF(OR(V50="スギ",W50="スギ"),IF(C50="製材区分（製材・集成材・CLT等）",X50*'3＿各種係数値'!$F$13/100,X50*'3＿各種係数値'!$F$15/100)," ")</f>
        <v xml:space="preserve"> </v>
      </c>
      <c r="Z50" s="13" t="str">
        <f>IF(OR(V50="ヒノキ",W50="ヒノキ"),IF(C50="製材区分（製材・集成材・CLT等）",X50*'3＿各種係数値'!$F$14/100,X50*'3＿各種係数値'!$F$16/100)," ")</f>
        <v xml:space="preserve"> </v>
      </c>
      <c r="AA50" s="13" t="str">
        <f>IF(IF(D50="集成材",X50*'3＿各種係数値'!$F$9/100,0)+IF(D50="合板",X50*'3＿各種係数値'!$F$10/100,0)+IF(D50="CLT",X50*'3＿各種係数値'!$F$11/100,0)+IF(D50="LVL",X50*'3＿各種係数値'!$F$12/100,0)=0," ",IF(D50="集成材",X50*'3＿各種係数値'!$F$9/100,0)+IF(D50="合板",X50*'3＿各種係数値'!$F$10/100,0)+IF(D50="CLT",X50*'3＿各種係数値'!$F$11/100,0)+IF(D50="LVL",X50*'3＿各種係数値'!$F$12/100,0))</f>
        <v xml:space="preserve"> </v>
      </c>
      <c r="AB50" s="13" t="str">
        <f t="shared" si="4"/>
        <v xml:space="preserve"> </v>
      </c>
      <c r="AC50" s="153"/>
      <c r="AD50" s="154"/>
      <c r="AE50" s="13" t="str">
        <f t="shared" si="5"/>
        <v xml:space="preserve"> </v>
      </c>
    </row>
    <row r="51" spans="2:31" ht="27" customHeight="1">
      <c r="B51" s="2">
        <f t="shared" si="6"/>
        <v>38</v>
      </c>
      <c r="C51" s="143"/>
      <c r="D51" s="143"/>
      <c r="E51" s="144"/>
      <c r="F51" s="145"/>
      <c r="G51" s="146"/>
      <c r="H51" s="146"/>
      <c r="I51" s="270"/>
      <c r="J51" s="271"/>
      <c r="K51" s="147"/>
      <c r="L51" s="270"/>
      <c r="M51" s="271"/>
      <c r="N51" s="147"/>
      <c r="O51" s="147"/>
      <c r="P51" s="147"/>
      <c r="Q51" s="147"/>
      <c r="R51" s="13" t="str">
        <f t="shared" si="0"/>
        <v xml:space="preserve"> </v>
      </c>
      <c r="S51" s="13" t="str">
        <f t="shared" si="1"/>
        <v xml:space="preserve"> </v>
      </c>
      <c r="T51" s="13" t="str">
        <f t="shared" si="2"/>
        <v/>
      </c>
      <c r="U51" s="13" t="str">
        <f t="shared" si="3"/>
        <v/>
      </c>
      <c r="V51" s="147"/>
      <c r="W51" s="147"/>
      <c r="X51" s="147"/>
      <c r="Y51" s="13" t="str">
        <f>IF(OR(V51="スギ",W51="スギ"),IF(C51="製材区分（製材・集成材・CLT等）",X51*'3＿各種係数値'!$F$13/100,X51*'3＿各種係数値'!$F$15/100)," ")</f>
        <v xml:space="preserve"> </v>
      </c>
      <c r="Z51" s="13" t="str">
        <f>IF(OR(V51="ヒノキ",W51="ヒノキ"),IF(C51="製材区分（製材・集成材・CLT等）",X51*'3＿各種係数値'!$F$14/100,X51*'3＿各種係数値'!$F$16/100)," ")</f>
        <v xml:space="preserve"> </v>
      </c>
      <c r="AA51" s="13" t="str">
        <f>IF(IF(D51="集成材",X51*'3＿各種係数値'!$F$9/100,0)+IF(D51="合板",X51*'3＿各種係数値'!$F$10/100,0)+IF(D51="CLT",X51*'3＿各種係数値'!$F$11/100,0)+IF(D51="LVL",X51*'3＿各種係数値'!$F$12/100,0)=0," ",IF(D51="集成材",X51*'3＿各種係数値'!$F$9/100,0)+IF(D51="合板",X51*'3＿各種係数値'!$F$10/100,0)+IF(D51="CLT",X51*'3＿各種係数値'!$F$11/100,0)+IF(D51="LVL",X51*'3＿各種係数値'!$F$12/100,0))</f>
        <v xml:space="preserve"> </v>
      </c>
      <c r="AB51" s="13" t="str">
        <f t="shared" si="4"/>
        <v xml:space="preserve"> </v>
      </c>
      <c r="AC51" s="153"/>
      <c r="AD51" s="154"/>
      <c r="AE51" s="13" t="str">
        <f t="shared" si="5"/>
        <v xml:space="preserve"> </v>
      </c>
    </row>
    <row r="52" spans="2:31" ht="27" customHeight="1">
      <c r="B52" s="2">
        <f t="shared" si="6"/>
        <v>39</v>
      </c>
      <c r="C52" s="143"/>
      <c r="D52" s="143"/>
      <c r="E52" s="144"/>
      <c r="F52" s="145"/>
      <c r="G52" s="146"/>
      <c r="H52" s="146"/>
      <c r="I52" s="270"/>
      <c r="J52" s="271"/>
      <c r="K52" s="147"/>
      <c r="L52" s="270"/>
      <c r="M52" s="271"/>
      <c r="N52" s="147"/>
      <c r="O52" s="147"/>
      <c r="P52" s="147"/>
      <c r="Q52" s="147"/>
      <c r="R52" s="13" t="str">
        <f t="shared" si="0"/>
        <v xml:space="preserve"> </v>
      </c>
      <c r="S52" s="13" t="str">
        <f t="shared" si="1"/>
        <v xml:space="preserve"> </v>
      </c>
      <c r="T52" s="13" t="str">
        <f t="shared" si="2"/>
        <v/>
      </c>
      <c r="U52" s="13" t="str">
        <f t="shared" si="3"/>
        <v/>
      </c>
      <c r="V52" s="147"/>
      <c r="W52" s="147"/>
      <c r="X52" s="147"/>
      <c r="Y52" s="13" t="str">
        <f>IF(OR(V52="スギ",W52="スギ"),IF(C52="製材区分（製材・集成材・CLT等）",X52*'3＿各種係数値'!$F$13/100,X52*'3＿各種係数値'!$F$15/100)," ")</f>
        <v xml:space="preserve"> </v>
      </c>
      <c r="Z52" s="13" t="str">
        <f>IF(OR(V52="ヒノキ",W52="ヒノキ"),IF(C52="製材区分（製材・集成材・CLT等）",X52*'3＿各種係数値'!$F$14/100,X52*'3＿各種係数値'!$F$16/100)," ")</f>
        <v xml:space="preserve"> </v>
      </c>
      <c r="AA52" s="13" t="str">
        <f>IF(IF(D52="集成材",X52*'3＿各種係数値'!$F$9/100,0)+IF(D52="合板",X52*'3＿各種係数値'!$F$10/100,0)+IF(D52="CLT",X52*'3＿各種係数値'!$F$11/100,0)+IF(D52="LVL",X52*'3＿各種係数値'!$F$12/100,0)=0," ",IF(D52="集成材",X52*'3＿各種係数値'!$F$9/100,0)+IF(D52="合板",X52*'3＿各種係数値'!$F$10/100,0)+IF(D52="CLT",X52*'3＿各種係数値'!$F$11/100,0)+IF(D52="LVL",X52*'3＿各種係数値'!$F$12/100,0))</f>
        <v xml:space="preserve"> </v>
      </c>
      <c r="AB52" s="13" t="str">
        <f t="shared" si="4"/>
        <v xml:space="preserve"> </v>
      </c>
      <c r="AC52" s="153"/>
      <c r="AD52" s="154"/>
      <c r="AE52" s="13" t="str">
        <f t="shared" si="5"/>
        <v xml:space="preserve"> </v>
      </c>
    </row>
    <row r="53" spans="2:31" ht="27" customHeight="1">
      <c r="B53" s="2">
        <f>B52+1</f>
        <v>40</v>
      </c>
      <c r="C53" s="143"/>
      <c r="D53" s="143"/>
      <c r="E53" s="144"/>
      <c r="F53" s="145"/>
      <c r="G53" s="146"/>
      <c r="H53" s="146"/>
      <c r="I53" s="270"/>
      <c r="J53" s="271"/>
      <c r="K53" s="147"/>
      <c r="L53" s="270"/>
      <c r="M53" s="271"/>
      <c r="N53" s="147"/>
      <c r="O53" s="147"/>
      <c r="P53" s="147"/>
      <c r="Q53" s="147"/>
      <c r="R53" s="13" t="str">
        <f t="shared" ref="R53:R93" si="7">IF(O53="スギ",P53*Q53/100," ")</f>
        <v xml:space="preserve"> </v>
      </c>
      <c r="S53" s="13" t="str">
        <f t="shared" ref="S53:S93" si="8">IF(O53="ヒノキ",P53*Q53/100," ")</f>
        <v xml:space="preserve"> </v>
      </c>
      <c r="T53" s="13" t="str">
        <f t="shared" ref="T53:T93" si="9">IF(P53*Q53/100=0,"",P53*Q53/100)</f>
        <v/>
      </c>
      <c r="U53" s="13" t="str">
        <f t="shared" ref="U53:U93" si="10">IF(P53-P53*Q53/100=0,"",P53-P53*Q53/100)</f>
        <v/>
      </c>
      <c r="V53" s="147"/>
      <c r="W53" s="147"/>
      <c r="X53" s="147"/>
      <c r="Y53" s="13" t="str">
        <f>IF(OR(V53="スギ",W53="スギ"),IF(C53="製材区分（製材・集成材・CLT等）",X53*'3＿各種係数値'!$F$13/100,X53*'3＿各種係数値'!$F$15/100)," ")</f>
        <v xml:space="preserve"> </v>
      </c>
      <c r="Z53" s="13" t="str">
        <f>IF(OR(V53="ヒノキ",W53="ヒノキ"),IF(C53="製材区分（製材・集成材・CLT等）",X53*'3＿各種係数値'!$F$14/100,X53*'3＿各種係数値'!$F$16/100)," ")</f>
        <v xml:space="preserve"> </v>
      </c>
      <c r="AA53" s="13" t="str">
        <f>IF(IF(D53="集成材",X53*'3＿各種係数値'!$F$9/100,0)+IF(D53="合板",X53*'3＿各種係数値'!$F$10/100,0)+IF(D53="CLT",X53*'3＿各種係数値'!$F$11/100,0)+IF(D53="LVL",X53*'3＿各種係数値'!$F$12/100,0)=0," ",IF(D53="集成材",X53*'3＿各種係数値'!$F$9/100,0)+IF(D53="合板",X53*'3＿各種係数値'!$F$10/100,0)+IF(D53="CLT",X53*'3＿各種係数値'!$F$11/100,0)+IF(D53="LVL",X53*'3＿各種係数値'!$F$12/100,0))</f>
        <v xml:space="preserve"> </v>
      </c>
      <c r="AB53" s="13" t="str">
        <f t="shared" ref="AB53:AB93" si="11">IFERROR(X53-AA53," ")</f>
        <v xml:space="preserve"> </v>
      </c>
      <c r="AC53" s="153"/>
      <c r="AD53" s="154"/>
      <c r="AE53" s="13" t="str">
        <f t="shared" ref="AE53:AE93" si="12">IF(H53+P53+X53+AD53=0," ",H53+P53+X53+AD53)</f>
        <v xml:space="preserve"> </v>
      </c>
    </row>
    <row r="54" spans="2:31" ht="27" customHeight="1">
      <c r="B54" s="2">
        <f t="shared" ref="B54:B82" si="13">B53+1</f>
        <v>41</v>
      </c>
      <c r="C54" s="143"/>
      <c r="D54" s="143"/>
      <c r="E54" s="144"/>
      <c r="F54" s="145"/>
      <c r="G54" s="146"/>
      <c r="H54" s="146"/>
      <c r="I54" s="270"/>
      <c r="J54" s="271"/>
      <c r="K54" s="147"/>
      <c r="L54" s="270"/>
      <c r="M54" s="271"/>
      <c r="N54" s="147"/>
      <c r="O54" s="147"/>
      <c r="P54" s="147"/>
      <c r="Q54" s="147"/>
      <c r="R54" s="13" t="str">
        <f t="shared" si="7"/>
        <v xml:space="preserve"> </v>
      </c>
      <c r="S54" s="13" t="str">
        <f t="shared" si="8"/>
        <v xml:space="preserve"> </v>
      </c>
      <c r="T54" s="13" t="str">
        <f t="shared" si="9"/>
        <v/>
      </c>
      <c r="U54" s="13" t="str">
        <f t="shared" si="10"/>
        <v/>
      </c>
      <c r="V54" s="147"/>
      <c r="W54" s="147"/>
      <c r="X54" s="147"/>
      <c r="Y54" s="13" t="str">
        <f>IF(OR(V54="スギ",W54="スギ"),IF(C54="製材区分（製材・集成材・CLT等）",X54*'3＿各種係数値'!$F$13/100,X54*'3＿各種係数値'!$F$15/100)," ")</f>
        <v xml:space="preserve"> </v>
      </c>
      <c r="Z54" s="13" t="str">
        <f>IF(OR(V54="ヒノキ",W54="ヒノキ"),IF(C54="製材区分（製材・集成材・CLT等）",X54*'3＿各種係数値'!$F$14/100,X54*'3＿各種係数値'!$F$16/100)," ")</f>
        <v xml:space="preserve"> </v>
      </c>
      <c r="AA54" s="13" t="str">
        <f>IF(IF(D54="集成材",X54*'3＿各種係数値'!$F$9/100,0)+IF(D54="合板",X54*'3＿各種係数値'!$F$10/100,0)+IF(D54="CLT",X54*'3＿各種係数値'!$F$11/100,0)+IF(D54="LVL",X54*'3＿各種係数値'!$F$12/100,0)=0," ",IF(D54="集成材",X54*'3＿各種係数値'!$F$9/100,0)+IF(D54="合板",X54*'3＿各種係数値'!$F$10/100,0)+IF(D54="CLT",X54*'3＿各種係数値'!$F$11/100,0)+IF(D54="LVL",X54*'3＿各種係数値'!$F$12/100,0))</f>
        <v xml:space="preserve"> </v>
      </c>
      <c r="AB54" s="13" t="str">
        <f t="shared" si="11"/>
        <v xml:space="preserve"> </v>
      </c>
      <c r="AC54" s="153"/>
      <c r="AD54" s="154"/>
      <c r="AE54" s="13" t="str">
        <f t="shared" si="12"/>
        <v xml:space="preserve"> </v>
      </c>
    </row>
    <row r="55" spans="2:31" ht="27" customHeight="1">
      <c r="B55" s="2">
        <f t="shared" si="13"/>
        <v>42</v>
      </c>
      <c r="C55" s="143"/>
      <c r="D55" s="143"/>
      <c r="E55" s="144"/>
      <c r="F55" s="145"/>
      <c r="G55" s="146"/>
      <c r="H55" s="146"/>
      <c r="I55" s="270"/>
      <c r="J55" s="271"/>
      <c r="K55" s="147"/>
      <c r="L55" s="270"/>
      <c r="M55" s="271"/>
      <c r="N55" s="147"/>
      <c r="O55" s="147"/>
      <c r="P55" s="147"/>
      <c r="Q55" s="147"/>
      <c r="R55" s="13" t="str">
        <f t="shared" si="7"/>
        <v xml:space="preserve"> </v>
      </c>
      <c r="S55" s="13" t="str">
        <f t="shared" si="8"/>
        <v xml:space="preserve"> </v>
      </c>
      <c r="T55" s="13" t="str">
        <f t="shared" si="9"/>
        <v/>
      </c>
      <c r="U55" s="13" t="str">
        <f t="shared" si="10"/>
        <v/>
      </c>
      <c r="V55" s="147"/>
      <c r="W55" s="147"/>
      <c r="X55" s="147"/>
      <c r="Y55" s="13" t="str">
        <f>IF(OR(V55="スギ",W55="スギ"),IF(C55="製材区分（製材・集成材・CLT等）",X55*'3＿各種係数値'!$F$13/100,X55*'3＿各種係数値'!$F$15/100)," ")</f>
        <v xml:space="preserve"> </v>
      </c>
      <c r="Z55" s="13" t="str">
        <f>IF(OR(V55="ヒノキ",W55="ヒノキ"),IF(C55="製材区分（製材・集成材・CLT等）",X55*'3＿各種係数値'!$F$14/100,X55*'3＿各種係数値'!$F$16/100)," ")</f>
        <v xml:space="preserve"> </v>
      </c>
      <c r="AA55" s="13" t="str">
        <f>IF(IF(D55="集成材",X55*'3＿各種係数値'!$F$9/100,0)+IF(D55="合板",X55*'3＿各種係数値'!$F$10/100,0)+IF(D55="CLT",X55*'3＿各種係数値'!$F$11/100,0)+IF(D55="LVL",X55*'3＿各種係数値'!$F$12/100,0)=0," ",IF(D55="集成材",X55*'3＿各種係数値'!$F$9/100,0)+IF(D55="合板",X55*'3＿各種係数値'!$F$10/100,0)+IF(D55="CLT",X55*'3＿各種係数値'!$F$11/100,0)+IF(D55="LVL",X55*'3＿各種係数値'!$F$12/100,0))</f>
        <v xml:space="preserve"> </v>
      </c>
      <c r="AB55" s="13" t="str">
        <f t="shared" si="11"/>
        <v xml:space="preserve"> </v>
      </c>
      <c r="AC55" s="153"/>
      <c r="AD55" s="154"/>
      <c r="AE55" s="13" t="str">
        <f t="shared" si="12"/>
        <v xml:space="preserve"> </v>
      </c>
    </row>
    <row r="56" spans="2:31" ht="27" customHeight="1">
      <c r="B56" s="2">
        <f t="shared" si="13"/>
        <v>43</v>
      </c>
      <c r="C56" s="143"/>
      <c r="D56" s="143"/>
      <c r="E56" s="144"/>
      <c r="F56" s="145"/>
      <c r="G56" s="146"/>
      <c r="H56" s="146"/>
      <c r="I56" s="270"/>
      <c r="J56" s="271"/>
      <c r="K56" s="147"/>
      <c r="L56" s="270"/>
      <c r="M56" s="271"/>
      <c r="N56" s="147"/>
      <c r="O56" s="147"/>
      <c r="P56" s="147"/>
      <c r="Q56" s="147"/>
      <c r="R56" s="13" t="str">
        <f t="shared" si="7"/>
        <v xml:space="preserve"> </v>
      </c>
      <c r="S56" s="13" t="str">
        <f t="shared" si="8"/>
        <v xml:space="preserve"> </v>
      </c>
      <c r="T56" s="13" t="str">
        <f t="shared" si="9"/>
        <v/>
      </c>
      <c r="U56" s="13" t="str">
        <f t="shared" si="10"/>
        <v/>
      </c>
      <c r="V56" s="147"/>
      <c r="W56" s="147"/>
      <c r="X56" s="147"/>
      <c r="Y56" s="13" t="str">
        <f>IF(OR(V56="スギ",W56="スギ"),IF(C56="製材区分（製材・集成材・CLT等）",X56*'3＿各種係数値'!$F$13/100,X56*'3＿各種係数値'!$F$15/100)," ")</f>
        <v xml:space="preserve"> </v>
      </c>
      <c r="Z56" s="13" t="str">
        <f>IF(OR(V56="ヒノキ",W56="ヒノキ"),IF(C56="製材区分（製材・集成材・CLT等）",X56*'3＿各種係数値'!$F$14/100,X56*'3＿各種係数値'!$F$16/100)," ")</f>
        <v xml:space="preserve"> </v>
      </c>
      <c r="AA56" s="13" t="str">
        <f>IF(IF(D56="集成材",X56*'3＿各種係数値'!$F$9/100,0)+IF(D56="合板",X56*'3＿各種係数値'!$F$10/100,0)+IF(D56="CLT",X56*'3＿各種係数値'!$F$11/100,0)+IF(D56="LVL",X56*'3＿各種係数値'!$F$12/100,0)=0," ",IF(D56="集成材",X56*'3＿各種係数値'!$F$9/100,0)+IF(D56="合板",X56*'3＿各種係数値'!$F$10/100,0)+IF(D56="CLT",X56*'3＿各種係数値'!$F$11/100,0)+IF(D56="LVL",X56*'3＿各種係数値'!$F$12/100,0))</f>
        <v xml:space="preserve"> </v>
      </c>
      <c r="AB56" s="13" t="str">
        <f t="shared" si="11"/>
        <v xml:space="preserve"> </v>
      </c>
      <c r="AC56" s="153"/>
      <c r="AD56" s="154"/>
      <c r="AE56" s="13" t="str">
        <f t="shared" si="12"/>
        <v xml:space="preserve"> </v>
      </c>
    </row>
    <row r="57" spans="2:31" ht="27" customHeight="1">
      <c r="B57" s="2">
        <f t="shared" si="13"/>
        <v>44</v>
      </c>
      <c r="C57" s="143"/>
      <c r="D57" s="143"/>
      <c r="E57" s="144"/>
      <c r="F57" s="145"/>
      <c r="G57" s="146"/>
      <c r="H57" s="146"/>
      <c r="I57" s="270"/>
      <c r="J57" s="271"/>
      <c r="K57" s="147"/>
      <c r="L57" s="270"/>
      <c r="M57" s="271"/>
      <c r="N57" s="147"/>
      <c r="O57" s="147"/>
      <c r="P57" s="147"/>
      <c r="Q57" s="147"/>
      <c r="R57" s="13" t="str">
        <f t="shared" si="7"/>
        <v xml:space="preserve"> </v>
      </c>
      <c r="S57" s="13" t="str">
        <f t="shared" si="8"/>
        <v xml:space="preserve"> </v>
      </c>
      <c r="T57" s="13" t="str">
        <f t="shared" si="9"/>
        <v/>
      </c>
      <c r="U57" s="13" t="str">
        <f t="shared" si="10"/>
        <v/>
      </c>
      <c r="V57" s="147"/>
      <c r="W57" s="147"/>
      <c r="X57" s="147"/>
      <c r="Y57" s="13" t="str">
        <f>IF(OR(V57="スギ",W57="スギ"),IF(C57="製材区分（製材・集成材・CLT等）",X57*'3＿各種係数値'!$F$13/100,X57*'3＿各種係数値'!$F$15/100)," ")</f>
        <v xml:space="preserve"> </v>
      </c>
      <c r="Z57" s="13" t="str">
        <f>IF(OR(V57="ヒノキ",W57="ヒノキ"),IF(C57="製材区分（製材・集成材・CLT等）",X57*'3＿各種係数値'!$F$14/100,X57*'3＿各種係数値'!$F$16/100)," ")</f>
        <v xml:space="preserve"> </v>
      </c>
      <c r="AA57" s="13" t="str">
        <f>IF(IF(D57="集成材",X57*'3＿各種係数値'!$F$9/100,0)+IF(D57="合板",X57*'3＿各種係数値'!$F$10/100,0)+IF(D57="CLT",X57*'3＿各種係数値'!$F$11/100,0)+IF(D57="LVL",X57*'3＿各種係数値'!$F$12/100,0)=0," ",IF(D57="集成材",X57*'3＿各種係数値'!$F$9/100,0)+IF(D57="合板",X57*'3＿各種係数値'!$F$10/100,0)+IF(D57="CLT",X57*'3＿各種係数値'!$F$11/100,0)+IF(D57="LVL",X57*'3＿各種係数値'!$F$12/100,0))</f>
        <v xml:space="preserve"> </v>
      </c>
      <c r="AB57" s="13" t="str">
        <f t="shared" si="11"/>
        <v xml:space="preserve"> </v>
      </c>
      <c r="AC57" s="153"/>
      <c r="AD57" s="154"/>
      <c r="AE57" s="13" t="str">
        <f t="shared" si="12"/>
        <v xml:space="preserve"> </v>
      </c>
    </row>
    <row r="58" spans="2:31" ht="27" customHeight="1">
      <c r="B58" s="2">
        <f t="shared" si="13"/>
        <v>45</v>
      </c>
      <c r="C58" s="143"/>
      <c r="D58" s="143"/>
      <c r="E58" s="144"/>
      <c r="F58" s="145"/>
      <c r="G58" s="146"/>
      <c r="H58" s="146"/>
      <c r="I58" s="270"/>
      <c r="J58" s="271"/>
      <c r="K58" s="147"/>
      <c r="L58" s="270"/>
      <c r="M58" s="271"/>
      <c r="N58" s="147"/>
      <c r="O58" s="147"/>
      <c r="P58" s="147"/>
      <c r="Q58" s="147"/>
      <c r="R58" s="13" t="str">
        <f t="shared" si="7"/>
        <v xml:space="preserve"> </v>
      </c>
      <c r="S58" s="13" t="str">
        <f t="shared" si="8"/>
        <v xml:space="preserve"> </v>
      </c>
      <c r="T58" s="13" t="str">
        <f t="shared" si="9"/>
        <v/>
      </c>
      <c r="U58" s="13" t="str">
        <f t="shared" si="10"/>
        <v/>
      </c>
      <c r="V58" s="147"/>
      <c r="W58" s="147"/>
      <c r="X58" s="147"/>
      <c r="Y58" s="13" t="str">
        <f>IF(OR(V58="スギ",W58="スギ"),IF(C58="製材区分（製材・集成材・CLT等）",X58*'3＿各種係数値'!$F$13/100,X58*'3＿各種係数値'!$F$15/100)," ")</f>
        <v xml:space="preserve"> </v>
      </c>
      <c r="Z58" s="13" t="str">
        <f>IF(OR(V58="ヒノキ",W58="ヒノキ"),IF(C58="製材区分（製材・集成材・CLT等）",X58*'3＿各種係数値'!$F$14/100,X58*'3＿各種係数値'!$F$16/100)," ")</f>
        <v xml:space="preserve"> </v>
      </c>
      <c r="AA58" s="13" t="str">
        <f>IF(IF(D58="集成材",X58*'3＿各種係数値'!$F$9/100,0)+IF(D58="合板",X58*'3＿各種係数値'!$F$10/100,0)+IF(D58="CLT",X58*'3＿各種係数値'!$F$11/100,0)+IF(D58="LVL",X58*'3＿各種係数値'!$F$12/100,0)=0," ",IF(D58="集成材",X58*'3＿各種係数値'!$F$9/100,0)+IF(D58="合板",X58*'3＿各種係数値'!$F$10/100,0)+IF(D58="CLT",X58*'3＿各種係数値'!$F$11/100,0)+IF(D58="LVL",X58*'3＿各種係数値'!$F$12/100,0))</f>
        <v xml:space="preserve"> </v>
      </c>
      <c r="AB58" s="13" t="str">
        <f t="shared" si="11"/>
        <v xml:space="preserve"> </v>
      </c>
      <c r="AC58" s="153"/>
      <c r="AD58" s="154"/>
      <c r="AE58" s="13" t="str">
        <f t="shared" si="12"/>
        <v xml:space="preserve"> </v>
      </c>
    </row>
    <row r="59" spans="2:31" ht="27" customHeight="1">
      <c r="B59" s="2">
        <f t="shared" si="13"/>
        <v>46</v>
      </c>
      <c r="C59" s="143"/>
      <c r="D59" s="143"/>
      <c r="E59" s="144"/>
      <c r="F59" s="145"/>
      <c r="G59" s="146"/>
      <c r="H59" s="146"/>
      <c r="I59" s="270"/>
      <c r="J59" s="271"/>
      <c r="K59" s="147"/>
      <c r="L59" s="270"/>
      <c r="M59" s="271"/>
      <c r="N59" s="147"/>
      <c r="O59" s="147"/>
      <c r="P59" s="147"/>
      <c r="Q59" s="147"/>
      <c r="R59" s="13" t="str">
        <f t="shared" si="7"/>
        <v xml:space="preserve"> </v>
      </c>
      <c r="S59" s="13" t="str">
        <f t="shared" si="8"/>
        <v xml:space="preserve"> </v>
      </c>
      <c r="T59" s="13" t="str">
        <f t="shared" si="9"/>
        <v/>
      </c>
      <c r="U59" s="13" t="str">
        <f t="shared" si="10"/>
        <v/>
      </c>
      <c r="V59" s="147"/>
      <c r="W59" s="147"/>
      <c r="X59" s="147"/>
      <c r="Y59" s="13" t="str">
        <f>IF(OR(V59="スギ",W59="スギ"),IF(C59="製材区分（製材・集成材・CLT等）",X59*'3＿各種係数値'!$F$13/100,X59*'3＿各種係数値'!$F$15/100)," ")</f>
        <v xml:space="preserve"> </v>
      </c>
      <c r="Z59" s="13" t="str">
        <f>IF(OR(V59="ヒノキ",W59="ヒノキ"),IF(C59="製材区分（製材・集成材・CLT等）",X59*'3＿各種係数値'!$F$14/100,X59*'3＿各種係数値'!$F$16/100)," ")</f>
        <v xml:space="preserve"> </v>
      </c>
      <c r="AA59" s="13" t="str">
        <f>IF(IF(D59="集成材",X59*'3＿各種係数値'!$F$9/100,0)+IF(D59="合板",X59*'3＿各種係数値'!$F$10/100,0)+IF(D59="CLT",X59*'3＿各種係数値'!$F$11/100,0)+IF(D59="LVL",X59*'3＿各種係数値'!$F$12/100,0)=0," ",IF(D59="集成材",X59*'3＿各種係数値'!$F$9/100,0)+IF(D59="合板",X59*'3＿各種係数値'!$F$10/100,0)+IF(D59="CLT",X59*'3＿各種係数値'!$F$11/100,0)+IF(D59="LVL",X59*'3＿各種係数値'!$F$12/100,0))</f>
        <v xml:space="preserve"> </v>
      </c>
      <c r="AB59" s="13" t="str">
        <f t="shared" si="11"/>
        <v xml:space="preserve"> </v>
      </c>
      <c r="AC59" s="153"/>
      <c r="AD59" s="154"/>
      <c r="AE59" s="13" t="str">
        <f t="shared" si="12"/>
        <v xml:space="preserve"> </v>
      </c>
    </row>
    <row r="60" spans="2:31" ht="27" customHeight="1">
      <c r="B60" s="2">
        <f t="shared" si="13"/>
        <v>47</v>
      </c>
      <c r="C60" s="143"/>
      <c r="D60" s="143"/>
      <c r="E60" s="144"/>
      <c r="F60" s="145"/>
      <c r="G60" s="146"/>
      <c r="H60" s="146"/>
      <c r="I60" s="270"/>
      <c r="J60" s="271"/>
      <c r="K60" s="147"/>
      <c r="L60" s="270"/>
      <c r="M60" s="271"/>
      <c r="N60" s="147"/>
      <c r="O60" s="147"/>
      <c r="P60" s="147"/>
      <c r="Q60" s="147"/>
      <c r="R60" s="13" t="str">
        <f t="shared" si="7"/>
        <v xml:space="preserve"> </v>
      </c>
      <c r="S60" s="13" t="str">
        <f t="shared" si="8"/>
        <v xml:space="preserve"> </v>
      </c>
      <c r="T60" s="13" t="str">
        <f t="shared" si="9"/>
        <v/>
      </c>
      <c r="U60" s="13" t="str">
        <f t="shared" si="10"/>
        <v/>
      </c>
      <c r="V60" s="147"/>
      <c r="W60" s="147"/>
      <c r="X60" s="147"/>
      <c r="Y60" s="13" t="str">
        <f>IF(OR(V60="スギ",W60="スギ"),IF(C60="製材区分（製材・集成材・CLT等）",X60*'3＿各種係数値'!$F$13/100,X60*'3＿各種係数値'!$F$15/100)," ")</f>
        <v xml:space="preserve"> </v>
      </c>
      <c r="Z60" s="13" t="str">
        <f>IF(OR(V60="ヒノキ",W60="ヒノキ"),IF(C60="製材区分（製材・集成材・CLT等）",X60*'3＿各種係数値'!$F$14/100,X60*'3＿各種係数値'!$F$16/100)," ")</f>
        <v xml:space="preserve"> </v>
      </c>
      <c r="AA60" s="13" t="str">
        <f>IF(IF(D60="集成材",X60*'3＿各種係数値'!$F$9/100,0)+IF(D60="合板",X60*'3＿各種係数値'!$F$10/100,0)+IF(D60="CLT",X60*'3＿各種係数値'!$F$11/100,0)+IF(D60="LVL",X60*'3＿各種係数値'!$F$12/100,0)=0," ",IF(D60="集成材",X60*'3＿各種係数値'!$F$9/100,0)+IF(D60="合板",X60*'3＿各種係数値'!$F$10/100,0)+IF(D60="CLT",X60*'3＿各種係数値'!$F$11/100,0)+IF(D60="LVL",X60*'3＿各種係数値'!$F$12/100,0))</f>
        <v xml:space="preserve"> </v>
      </c>
      <c r="AB60" s="13" t="str">
        <f t="shared" si="11"/>
        <v xml:space="preserve"> </v>
      </c>
      <c r="AC60" s="153"/>
      <c r="AD60" s="154"/>
      <c r="AE60" s="13" t="str">
        <f t="shared" si="12"/>
        <v xml:space="preserve"> </v>
      </c>
    </row>
    <row r="61" spans="2:31" ht="27" customHeight="1">
      <c r="B61" s="2">
        <f t="shared" si="13"/>
        <v>48</v>
      </c>
      <c r="C61" s="143"/>
      <c r="D61" s="143"/>
      <c r="E61" s="144"/>
      <c r="F61" s="145"/>
      <c r="G61" s="146"/>
      <c r="H61" s="146"/>
      <c r="I61" s="270"/>
      <c r="J61" s="271"/>
      <c r="K61" s="147"/>
      <c r="L61" s="270"/>
      <c r="M61" s="271"/>
      <c r="N61" s="147"/>
      <c r="O61" s="147"/>
      <c r="P61" s="147"/>
      <c r="Q61" s="147"/>
      <c r="R61" s="13" t="str">
        <f t="shared" si="7"/>
        <v xml:space="preserve"> </v>
      </c>
      <c r="S61" s="13" t="str">
        <f t="shared" si="8"/>
        <v xml:space="preserve"> </v>
      </c>
      <c r="T61" s="13" t="str">
        <f t="shared" si="9"/>
        <v/>
      </c>
      <c r="U61" s="13" t="str">
        <f t="shared" si="10"/>
        <v/>
      </c>
      <c r="V61" s="147"/>
      <c r="W61" s="147"/>
      <c r="X61" s="147"/>
      <c r="Y61" s="13" t="str">
        <f>IF(OR(V61="スギ",W61="スギ"),IF(C61="製材区分（製材・集成材・CLT等）",X61*'3＿各種係数値'!$F$13/100,X61*'3＿各種係数値'!$F$15/100)," ")</f>
        <v xml:space="preserve"> </v>
      </c>
      <c r="Z61" s="13" t="str">
        <f>IF(OR(V61="ヒノキ",W61="ヒノキ"),IF(C61="製材区分（製材・集成材・CLT等）",X61*'3＿各種係数値'!$F$14/100,X61*'3＿各種係数値'!$F$16/100)," ")</f>
        <v xml:space="preserve"> </v>
      </c>
      <c r="AA61" s="13" t="str">
        <f>IF(IF(D61="集成材",X61*'3＿各種係数値'!$F$9/100,0)+IF(D61="合板",X61*'3＿各種係数値'!$F$10/100,0)+IF(D61="CLT",X61*'3＿各種係数値'!$F$11/100,0)+IF(D61="LVL",X61*'3＿各種係数値'!$F$12/100,0)=0," ",IF(D61="集成材",X61*'3＿各種係数値'!$F$9/100,0)+IF(D61="合板",X61*'3＿各種係数値'!$F$10/100,0)+IF(D61="CLT",X61*'3＿各種係数値'!$F$11/100,0)+IF(D61="LVL",X61*'3＿各種係数値'!$F$12/100,0))</f>
        <v xml:space="preserve"> </v>
      </c>
      <c r="AB61" s="13" t="str">
        <f t="shared" si="11"/>
        <v xml:space="preserve"> </v>
      </c>
      <c r="AC61" s="153"/>
      <c r="AD61" s="154"/>
      <c r="AE61" s="13" t="str">
        <f t="shared" si="12"/>
        <v xml:space="preserve"> </v>
      </c>
    </row>
    <row r="62" spans="2:31" ht="27" customHeight="1">
      <c r="B62" s="2">
        <f t="shared" si="13"/>
        <v>49</v>
      </c>
      <c r="C62" s="143"/>
      <c r="D62" s="143"/>
      <c r="E62" s="144"/>
      <c r="F62" s="145"/>
      <c r="G62" s="146"/>
      <c r="H62" s="146"/>
      <c r="I62" s="270"/>
      <c r="J62" s="271"/>
      <c r="K62" s="147"/>
      <c r="L62" s="270"/>
      <c r="M62" s="271"/>
      <c r="N62" s="147"/>
      <c r="O62" s="147"/>
      <c r="P62" s="147"/>
      <c r="Q62" s="147"/>
      <c r="R62" s="13" t="str">
        <f t="shared" si="7"/>
        <v xml:space="preserve"> </v>
      </c>
      <c r="S62" s="13" t="str">
        <f t="shared" si="8"/>
        <v xml:space="preserve"> </v>
      </c>
      <c r="T62" s="13" t="str">
        <f t="shared" si="9"/>
        <v/>
      </c>
      <c r="U62" s="13" t="str">
        <f t="shared" si="10"/>
        <v/>
      </c>
      <c r="V62" s="147"/>
      <c r="W62" s="147"/>
      <c r="X62" s="147"/>
      <c r="Y62" s="13" t="str">
        <f>IF(OR(V62="スギ",W62="スギ"),IF(C62="製材区分（製材・集成材・CLT等）",X62*'3＿各種係数値'!$F$13/100,X62*'3＿各種係数値'!$F$15/100)," ")</f>
        <v xml:space="preserve"> </v>
      </c>
      <c r="Z62" s="13" t="str">
        <f>IF(OR(V62="ヒノキ",W62="ヒノキ"),IF(C62="製材区分（製材・集成材・CLT等）",X62*'3＿各種係数値'!$F$14/100,X62*'3＿各種係数値'!$F$16/100)," ")</f>
        <v xml:space="preserve"> </v>
      </c>
      <c r="AA62" s="13" t="str">
        <f>IF(IF(D62="集成材",X62*'3＿各種係数値'!$F$9/100,0)+IF(D62="合板",X62*'3＿各種係数値'!$F$10/100,0)+IF(D62="CLT",X62*'3＿各種係数値'!$F$11/100,0)+IF(D62="LVL",X62*'3＿各種係数値'!$F$12/100,0)=0," ",IF(D62="集成材",X62*'3＿各種係数値'!$F$9/100,0)+IF(D62="合板",X62*'3＿各種係数値'!$F$10/100,0)+IF(D62="CLT",X62*'3＿各種係数値'!$F$11/100,0)+IF(D62="LVL",X62*'3＿各種係数値'!$F$12/100,0))</f>
        <v xml:space="preserve"> </v>
      </c>
      <c r="AB62" s="13" t="str">
        <f t="shared" si="11"/>
        <v xml:space="preserve"> </v>
      </c>
      <c r="AC62" s="153"/>
      <c r="AD62" s="154"/>
      <c r="AE62" s="13" t="str">
        <f t="shared" si="12"/>
        <v xml:space="preserve"> </v>
      </c>
    </row>
    <row r="63" spans="2:31" ht="27" customHeight="1">
      <c r="B63" s="2">
        <f t="shared" si="13"/>
        <v>50</v>
      </c>
      <c r="C63" s="143"/>
      <c r="D63" s="143"/>
      <c r="E63" s="144"/>
      <c r="F63" s="145"/>
      <c r="G63" s="146"/>
      <c r="H63" s="146"/>
      <c r="I63" s="270"/>
      <c r="J63" s="271"/>
      <c r="K63" s="147"/>
      <c r="L63" s="270"/>
      <c r="M63" s="271"/>
      <c r="N63" s="147"/>
      <c r="O63" s="147"/>
      <c r="P63" s="147"/>
      <c r="Q63" s="147"/>
      <c r="R63" s="13" t="str">
        <f t="shared" si="7"/>
        <v xml:space="preserve"> </v>
      </c>
      <c r="S63" s="13" t="str">
        <f t="shared" si="8"/>
        <v xml:space="preserve"> </v>
      </c>
      <c r="T63" s="13" t="str">
        <f t="shared" si="9"/>
        <v/>
      </c>
      <c r="U63" s="13" t="str">
        <f t="shared" si="10"/>
        <v/>
      </c>
      <c r="V63" s="147"/>
      <c r="W63" s="147"/>
      <c r="X63" s="147"/>
      <c r="Y63" s="13" t="str">
        <f>IF(OR(V63="スギ",W63="スギ"),IF(C63="製材区分（製材・集成材・CLT等）",X63*'3＿各種係数値'!$F$13/100,X63*'3＿各種係数値'!$F$15/100)," ")</f>
        <v xml:space="preserve"> </v>
      </c>
      <c r="Z63" s="13" t="str">
        <f>IF(OR(V63="ヒノキ",W63="ヒノキ"),IF(C63="製材区分（製材・集成材・CLT等）",X63*'3＿各種係数値'!$F$14/100,X63*'3＿各種係数値'!$F$16/100)," ")</f>
        <v xml:space="preserve"> </v>
      </c>
      <c r="AA63" s="13" t="str">
        <f>IF(IF(D63="集成材",X63*'3＿各種係数値'!$F$9/100,0)+IF(D63="合板",X63*'3＿各種係数値'!$F$10/100,0)+IF(D63="CLT",X63*'3＿各種係数値'!$F$11/100,0)+IF(D63="LVL",X63*'3＿各種係数値'!$F$12/100,0)=0," ",IF(D63="集成材",X63*'3＿各種係数値'!$F$9/100,0)+IF(D63="合板",X63*'3＿各種係数値'!$F$10/100,0)+IF(D63="CLT",X63*'3＿各種係数値'!$F$11/100,0)+IF(D63="LVL",X63*'3＿各種係数値'!$F$12/100,0))</f>
        <v xml:space="preserve"> </v>
      </c>
      <c r="AB63" s="13" t="str">
        <f t="shared" si="11"/>
        <v xml:space="preserve"> </v>
      </c>
      <c r="AC63" s="153"/>
      <c r="AD63" s="154"/>
      <c r="AE63" s="13" t="str">
        <f t="shared" si="12"/>
        <v xml:space="preserve"> </v>
      </c>
    </row>
    <row r="64" spans="2:31" ht="27" customHeight="1">
      <c r="B64" s="2">
        <f t="shared" si="13"/>
        <v>51</v>
      </c>
      <c r="C64" s="143"/>
      <c r="D64" s="143"/>
      <c r="E64" s="144"/>
      <c r="F64" s="145"/>
      <c r="G64" s="146"/>
      <c r="H64" s="146"/>
      <c r="I64" s="270"/>
      <c r="J64" s="271"/>
      <c r="K64" s="147"/>
      <c r="L64" s="270"/>
      <c r="M64" s="271"/>
      <c r="N64" s="147"/>
      <c r="O64" s="147"/>
      <c r="P64" s="147"/>
      <c r="Q64" s="147"/>
      <c r="R64" s="13" t="str">
        <f t="shared" si="7"/>
        <v xml:space="preserve"> </v>
      </c>
      <c r="S64" s="13" t="str">
        <f t="shared" si="8"/>
        <v xml:space="preserve"> </v>
      </c>
      <c r="T64" s="13" t="str">
        <f t="shared" si="9"/>
        <v/>
      </c>
      <c r="U64" s="13" t="str">
        <f t="shared" si="10"/>
        <v/>
      </c>
      <c r="V64" s="147"/>
      <c r="W64" s="147"/>
      <c r="X64" s="147"/>
      <c r="Y64" s="13" t="str">
        <f>IF(OR(V64="スギ",W64="スギ"),IF(C64="製材区分（製材・集成材・CLT等）",X64*'3＿各種係数値'!$F$13/100,X64*'3＿各種係数値'!$F$15/100)," ")</f>
        <v xml:space="preserve"> </v>
      </c>
      <c r="Z64" s="13" t="str">
        <f>IF(OR(V64="ヒノキ",W64="ヒノキ"),IF(C64="製材区分（製材・集成材・CLT等）",X64*'3＿各種係数値'!$F$14/100,X64*'3＿各種係数値'!$F$16/100)," ")</f>
        <v xml:space="preserve"> </v>
      </c>
      <c r="AA64" s="13" t="str">
        <f>IF(IF(D64="集成材",X64*'3＿各種係数値'!$F$9/100,0)+IF(D64="合板",X64*'3＿各種係数値'!$F$10/100,0)+IF(D64="CLT",X64*'3＿各種係数値'!$F$11/100,0)+IF(D64="LVL",X64*'3＿各種係数値'!$F$12/100,0)=0," ",IF(D64="集成材",X64*'3＿各種係数値'!$F$9/100,0)+IF(D64="合板",X64*'3＿各種係数値'!$F$10/100,0)+IF(D64="CLT",X64*'3＿各種係数値'!$F$11/100,0)+IF(D64="LVL",X64*'3＿各種係数値'!$F$12/100,0))</f>
        <v xml:space="preserve"> </v>
      </c>
      <c r="AB64" s="13" t="str">
        <f t="shared" si="11"/>
        <v xml:space="preserve"> </v>
      </c>
      <c r="AC64" s="153"/>
      <c r="AD64" s="154"/>
      <c r="AE64" s="13" t="str">
        <f t="shared" si="12"/>
        <v xml:space="preserve"> </v>
      </c>
    </row>
    <row r="65" spans="2:31" ht="27" customHeight="1">
      <c r="B65" s="2">
        <f t="shared" si="13"/>
        <v>52</v>
      </c>
      <c r="C65" s="143"/>
      <c r="D65" s="143"/>
      <c r="E65" s="144"/>
      <c r="F65" s="145"/>
      <c r="G65" s="146"/>
      <c r="H65" s="146"/>
      <c r="I65" s="270"/>
      <c r="J65" s="271"/>
      <c r="K65" s="147"/>
      <c r="L65" s="270"/>
      <c r="M65" s="271"/>
      <c r="N65" s="147"/>
      <c r="O65" s="147"/>
      <c r="P65" s="147"/>
      <c r="Q65" s="147"/>
      <c r="R65" s="13" t="str">
        <f t="shared" si="7"/>
        <v xml:space="preserve"> </v>
      </c>
      <c r="S65" s="13" t="str">
        <f t="shared" si="8"/>
        <v xml:space="preserve"> </v>
      </c>
      <c r="T65" s="13" t="str">
        <f t="shared" si="9"/>
        <v/>
      </c>
      <c r="U65" s="13" t="str">
        <f t="shared" si="10"/>
        <v/>
      </c>
      <c r="V65" s="147"/>
      <c r="W65" s="147"/>
      <c r="X65" s="147"/>
      <c r="Y65" s="13" t="str">
        <f>IF(OR(V65="スギ",W65="スギ"),IF(C65="製材区分（製材・集成材・CLT等）",X65*'3＿各種係数値'!$F$13/100,X65*'3＿各種係数値'!$F$15/100)," ")</f>
        <v xml:space="preserve"> </v>
      </c>
      <c r="Z65" s="13" t="str">
        <f>IF(OR(V65="ヒノキ",W65="ヒノキ"),IF(C65="製材区分（製材・集成材・CLT等）",X65*'3＿各種係数値'!$F$14/100,X65*'3＿各種係数値'!$F$16/100)," ")</f>
        <v xml:space="preserve"> </v>
      </c>
      <c r="AA65" s="13" t="str">
        <f>IF(IF(D65="集成材",X65*'3＿各種係数値'!$F$9/100,0)+IF(D65="合板",X65*'3＿各種係数値'!$F$10/100,0)+IF(D65="CLT",X65*'3＿各種係数値'!$F$11/100,0)+IF(D65="LVL",X65*'3＿各種係数値'!$F$12/100,0)=0," ",IF(D65="集成材",X65*'3＿各種係数値'!$F$9/100,0)+IF(D65="合板",X65*'3＿各種係数値'!$F$10/100,0)+IF(D65="CLT",X65*'3＿各種係数値'!$F$11/100,0)+IF(D65="LVL",X65*'3＿各種係数値'!$F$12/100,0))</f>
        <v xml:space="preserve"> </v>
      </c>
      <c r="AB65" s="13" t="str">
        <f t="shared" si="11"/>
        <v xml:space="preserve"> </v>
      </c>
      <c r="AC65" s="153"/>
      <c r="AD65" s="154"/>
      <c r="AE65" s="13" t="str">
        <f t="shared" si="12"/>
        <v xml:space="preserve"> </v>
      </c>
    </row>
    <row r="66" spans="2:31" ht="27" customHeight="1">
      <c r="B66" s="2">
        <f t="shared" si="13"/>
        <v>53</v>
      </c>
      <c r="C66" s="143"/>
      <c r="D66" s="143"/>
      <c r="E66" s="144"/>
      <c r="F66" s="145"/>
      <c r="G66" s="146"/>
      <c r="H66" s="146"/>
      <c r="I66" s="270"/>
      <c r="J66" s="271"/>
      <c r="K66" s="147"/>
      <c r="L66" s="270"/>
      <c r="M66" s="271"/>
      <c r="N66" s="147"/>
      <c r="O66" s="147"/>
      <c r="P66" s="147"/>
      <c r="Q66" s="147"/>
      <c r="R66" s="13" t="str">
        <f t="shared" si="7"/>
        <v xml:space="preserve"> </v>
      </c>
      <c r="S66" s="13" t="str">
        <f t="shared" si="8"/>
        <v xml:space="preserve"> </v>
      </c>
      <c r="T66" s="13" t="str">
        <f t="shared" si="9"/>
        <v/>
      </c>
      <c r="U66" s="13" t="str">
        <f t="shared" si="10"/>
        <v/>
      </c>
      <c r="V66" s="147"/>
      <c r="W66" s="147"/>
      <c r="X66" s="147"/>
      <c r="Y66" s="13" t="str">
        <f>IF(OR(V66="スギ",W66="スギ"),IF(C66="製材区分（製材・集成材・CLT等）",X66*'3＿各種係数値'!$F$13/100,X66*'3＿各種係数値'!$F$15/100)," ")</f>
        <v xml:space="preserve"> </v>
      </c>
      <c r="Z66" s="13" t="str">
        <f>IF(OR(V66="ヒノキ",W66="ヒノキ"),IF(C66="製材区分（製材・集成材・CLT等）",X66*'3＿各種係数値'!$F$14/100,X66*'3＿各種係数値'!$F$16/100)," ")</f>
        <v xml:space="preserve"> </v>
      </c>
      <c r="AA66" s="13" t="str">
        <f>IF(IF(D66="集成材",X66*'3＿各種係数値'!$F$9/100,0)+IF(D66="合板",X66*'3＿各種係数値'!$F$10/100,0)+IF(D66="CLT",X66*'3＿各種係数値'!$F$11/100,0)+IF(D66="LVL",X66*'3＿各種係数値'!$F$12/100,0)=0," ",IF(D66="集成材",X66*'3＿各種係数値'!$F$9/100,0)+IF(D66="合板",X66*'3＿各種係数値'!$F$10/100,0)+IF(D66="CLT",X66*'3＿各種係数値'!$F$11/100,0)+IF(D66="LVL",X66*'3＿各種係数値'!$F$12/100,0))</f>
        <v xml:space="preserve"> </v>
      </c>
      <c r="AB66" s="13" t="str">
        <f t="shared" si="11"/>
        <v xml:space="preserve"> </v>
      </c>
      <c r="AC66" s="153"/>
      <c r="AD66" s="154"/>
      <c r="AE66" s="13" t="str">
        <f t="shared" si="12"/>
        <v xml:space="preserve"> </v>
      </c>
    </row>
    <row r="67" spans="2:31" ht="27" customHeight="1">
      <c r="B67" s="2">
        <f t="shared" si="13"/>
        <v>54</v>
      </c>
      <c r="C67" s="143"/>
      <c r="D67" s="143"/>
      <c r="E67" s="144"/>
      <c r="F67" s="145"/>
      <c r="G67" s="146"/>
      <c r="H67" s="146"/>
      <c r="I67" s="270"/>
      <c r="J67" s="271"/>
      <c r="K67" s="147"/>
      <c r="L67" s="270"/>
      <c r="M67" s="271"/>
      <c r="N67" s="147"/>
      <c r="O67" s="147"/>
      <c r="P67" s="147"/>
      <c r="Q67" s="147"/>
      <c r="R67" s="13" t="str">
        <f t="shared" si="7"/>
        <v xml:space="preserve"> </v>
      </c>
      <c r="S67" s="13" t="str">
        <f t="shared" si="8"/>
        <v xml:space="preserve"> </v>
      </c>
      <c r="T67" s="13" t="str">
        <f t="shared" si="9"/>
        <v/>
      </c>
      <c r="U67" s="13" t="str">
        <f t="shared" si="10"/>
        <v/>
      </c>
      <c r="V67" s="147"/>
      <c r="W67" s="147"/>
      <c r="X67" s="147"/>
      <c r="Y67" s="13" t="str">
        <f>IF(OR(V67="スギ",W67="スギ"),IF(C67="製材区分（製材・集成材・CLT等）",X67*'3＿各種係数値'!$F$13/100,X67*'3＿各種係数値'!$F$15/100)," ")</f>
        <v xml:space="preserve"> </v>
      </c>
      <c r="Z67" s="13" t="str">
        <f>IF(OR(V67="ヒノキ",W67="ヒノキ"),IF(C67="製材区分（製材・集成材・CLT等）",X67*'3＿各種係数値'!$F$14/100,X67*'3＿各種係数値'!$F$16/100)," ")</f>
        <v xml:space="preserve"> </v>
      </c>
      <c r="AA67" s="13" t="str">
        <f>IF(IF(D67="集成材",X67*'3＿各種係数値'!$F$9/100,0)+IF(D67="合板",X67*'3＿各種係数値'!$F$10/100,0)+IF(D67="CLT",X67*'3＿各種係数値'!$F$11/100,0)+IF(D67="LVL",X67*'3＿各種係数値'!$F$12/100,0)=0," ",IF(D67="集成材",X67*'3＿各種係数値'!$F$9/100,0)+IF(D67="合板",X67*'3＿各種係数値'!$F$10/100,0)+IF(D67="CLT",X67*'3＿各種係数値'!$F$11/100,0)+IF(D67="LVL",X67*'3＿各種係数値'!$F$12/100,0))</f>
        <v xml:space="preserve"> </v>
      </c>
      <c r="AB67" s="13" t="str">
        <f t="shared" si="11"/>
        <v xml:space="preserve"> </v>
      </c>
      <c r="AC67" s="153"/>
      <c r="AD67" s="154"/>
      <c r="AE67" s="13" t="str">
        <f t="shared" si="12"/>
        <v xml:space="preserve"> </v>
      </c>
    </row>
    <row r="68" spans="2:31" ht="27" customHeight="1">
      <c r="B68" s="2">
        <f t="shared" si="13"/>
        <v>55</v>
      </c>
      <c r="C68" s="143"/>
      <c r="D68" s="143"/>
      <c r="E68" s="144"/>
      <c r="F68" s="145"/>
      <c r="G68" s="146"/>
      <c r="H68" s="146"/>
      <c r="I68" s="270"/>
      <c r="J68" s="271"/>
      <c r="K68" s="147"/>
      <c r="L68" s="270"/>
      <c r="M68" s="271"/>
      <c r="N68" s="147"/>
      <c r="O68" s="147"/>
      <c r="P68" s="147"/>
      <c r="Q68" s="147"/>
      <c r="R68" s="13" t="str">
        <f t="shared" si="7"/>
        <v xml:space="preserve"> </v>
      </c>
      <c r="S68" s="13" t="str">
        <f t="shared" si="8"/>
        <v xml:space="preserve"> </v>
      </c>
      <c r="T68" s="13" t="str">
        <f t="shared" si="9"/>
        <v/>
      </c>
      <c r="U68" s="13" t="str">
        <f t="shared" si="10"/>
        <v/>
      </c>
      <c r="V68" s="147"/>
      <c r="W68" s="147"/>
      <c r="X68" s="147"/>
      <c r="Y68" s="13" t="str">
        <f>IF(OR(V68="スギ",W68="スギ"),IF(C68="製材区分（製材・集成材・CLT等）",X68*'3＿各種係数値'!$F$13/100,X68*'3＿各種係数値'!$F$15/100)," ")</f>
        <v xml:space="preserve"> </v>
      </c>
      <c r="Z68" s="13" t="str">
        <f>IF(OR(V68="ヒノキ",W68="ヒノキ"),IF(C68="製材区分（製材・集成材・CLT等）",X68*'3＿各種係数値'!$F$14/100,X68*'3＿各種係数値'!$F$16/100)," ")</f>
        <v xml:space="preserve"> </v>
      </c>
      <c r="AA68" s="13" t="str">
        <f>IF(IF(D68="集成材",X68*'3＿各種係数値'!$F$9/100,0)+IF(D68="合板",X68*'3＿各種係数値'!$F$10/100,0)+IF(D68="CLT",X68*'3＿各種係数値'!$F$11/100,0)+IF(D68="LVL",X68*'3＿各種係数値'!$F$12/100,0)=0," ",IF(D68="集成材",X68*'3＿各種係数値'!$F$9/100,0)+IF(D68="合板",X68*'3＿各種係数値'!$F$10/100,0)+IF(D68="CLT",X68*'3＿各種係数値'!$F$11/100,0)+IF(D68="LVL",X68*'3＿各種係数値'!$F$12/100,0))</f>
        <v xml:space="preserve"> </v>
      </c>
      <c r="AB68" s="13" t="str">
        <f t="shared" si="11"/>
        <v xml:space="preserve"> </v>
      </c>
      <c r="AC68" s="153"/>
      <c r="AD68" s="154"/>
      <c r="AE68" s="13" t="str">
        <f t="shared" si="12"/>
        <v xml:space="preserve"> </v>
      </c>
    </row>
    <row r="69" spans="2:31" ht="27" customHeight="1">
      <c r="B69" s="2">
        <f t="shared" si="13"/>
        <v>56</v>
      </c>
      <c r="C69" s="143"/>
      <c r="D69" s="143"/>
      <c r="E69" s="144"/>
      <c r="F69" s="145"/>
      <c r="G69" s="146"/>
      <c r="H69" s="146"/>
      <c r="I69" s="270"/>
      <c r="J69" s="271"/>
      <c r="K69" s="147"/>
      <c r="L69" s="270"/>
      <c r="M69" s="271"/>
      <c r="N69" s="147"/>
      <c r="O69" s="147"/>
      <c r="P69" s="147"/>
      <c r="Q69" s="147"/>
      <c r="R69" s="13" t="str">
        <f t="shared" si="7"/>
        <v xml:space="preserve"> </v>
      </c>
      <c r="S69" s="13" t="str">
        <f t="shared" si="8"/>
        <v xml:space="preserve"> </v>
      </c>
      <c r="T69" s="13" t="str">
        <f t="shared" si="9"/>
        <v/>
      </c>
      <c r="U69" s="13" t="str">
        <f t="shared" si="10"/>
        <v/>
      </c>
      <c r="V69" s="147"/>
      <c r="W69" s="147"/>
      <c r="X69" s="147"/>
      <c r="Y69" s="13" t="str">
        <f>IF(OR(V69="スギ",W69="スギ"),IF(C69="製材区分（製材・集成材・CLT等）",X69*'3＿各種係数値'!$F$13/100,X69*'3＿各種係数値'!$F$15/100)," ")</f>
        <v xml:space="preserve"> </v>
      </c>
      <c r="Z69" s="13" t="str">
        <f>IF(OR(V69="ヒノキ",W69="ヒノキ"),IF(C69="製材区分（製材・集成材・CLT等）",X69*'3＿各種係数値'!$F$14/100,X69*'3＿各種係数値'!$F$16/100)," ")</f>
        <v xml:space="preserve"> </v>
      </c>
      <c r="AA69" s="13" t="str">
        <f>IF(IF(D69="集成材",X69*'3＿各種係数値'!$F$9/100,0)+IF(D69="合板",X69*'3＿各種係数値'!$F$10/100,0)+IF(D69="CLT",X69*'3＿各種係数値'!$F$11/100,0)+IF(D69="LVL",X69*'3＿各種係数値'!$F$12/100,0)=0," ",IF(D69="集成材",X69*'3＿各種係数値'!$F$9/100,0)+IF(D69="合板",X69*'3＿各種係数値'!$F$10/100,0)+IF(D69="CLT",X69*'3＿各種係数値'!$F$11/100,0)+IF(D69="LVL",X69*'3＿各種係数値'!$F$12/100,0))</f>
        <v xml:space="preserve"> </v>
      </c>
      <c r="AB69" s="13" t="str">
        <f t="shared" si="11"/>
        <v xml:space="preserve"> </v>
      </c>
      <c r="AC69" s="153"/>
      <c r="AD69" s="154"/>
      <c r="AE69" s="13" t="str">
        <f t="shared" si="12"/>
        <v xml:space="preserve"> </v>
      </c>
    </row>
    <row r="70" spans="2:31" ht="27" customHeight="1">
      <c r="B70" s="2">
        <f t="shared" si="13"/>
        <v>57</v>
      </c>
      <c r="C70" s="143"/>
      <c r="D70" s="143"/>
      <c r="E70" s="144"/>
      <c r="F70" s="145"/>
      <c r="G70" s="146"/>
      <c r="H70" s="146"/>
      <c r="I70" s="270"/>
      <c r="J70" s="271"/>
      <c r="K70" s="147"/>
      <c r="L70" s="270"/>
      <c r="M70" s="271"/>
      <c r="N70" s="147"/>
      <c r="O70" s="147"/>
      <c r="P70" s="147"/>
      <c r="Q70" s="147"/>
      <c r="R70" s="13" t="str">
        <f t="shared" si="7"/>
        <v xml:space="preserve"> </v>
      </c>
      <c r="S70" s="13" t="str">
        <f t="shared" si="8"/>
        <v xml:space="preserve"> </v>
      </c>
      <c r="T70" s="13" t="str">
        <f t="shared" si="9"/>
        <v/>
      </c>
      <c r="U70" s="13" t="str">
        <f t="shared" si="10"/>
        <v/>
      </c>
      <c r="V70" s="147"/>
      <c r="W70" s="147"/>
      <c r="X70" s="147"/>
      <c r="Y70" s="13" t="str">
        <f>IF(OR(V70="スギ",W70="スギ"),IF(C70="製材区分（製材・集成材・CLT等）",X70*'3＿各種係数値'!$F$13/100,X70*'3＿各種係数値'!$F$15/100)," ")</f>
        <v xml:space="preserve"> </v>
      </c>
      <c r="Z70" s="13" t="str">
        <f>IF(OR(V70="ヒノキ",W70="ヒノキ"),IF(C70="製材区分（製材・集成材・CLT等）",X70*'3＿各種係数値'!$F$14/100,X70*'3＿各種係数値'!$F$16/100)," ")</f>
        <v xml:space="preserve"> </v>
      </c>
      <c r="AA70" s="13" t="str">
        <f>IF(IF(D70="集成材",X70*'3＿各種係数値'!$F$9/100,0)+IF(D70="合板",X70*'3＿各種係数値'!$F$10/100,0)+IF(D70="CLT",X70*'3＿各種係数値'!$F$11/100,0)+IF(D70="LVL",X70*'3＿各種係数値'!$F$12/100,0)=0," ",IF(D70="集成材",X70*'3＿各種係数値'!$F$9/100,0)+IF(D70="合板",X70*'3＿各種係数値'!$F$10/100,0)+IF(D70="CLT",X70*'3＿各種係数値'!$F$11/100,0)+IF(D70="LVL",X70*'3＿各種係数値'!$F$12/100,0))</f>
        <v xml:space="preserve"> </v>
      </c>
      <c r="AB70" s="13" t="str">
        <f t="shared" si="11"/>
        <v xml:space="preserve"> </v>
      </c>
      <c r="AC70" s="153"/>
      <c r="AD70" s="154"/>
      <c r="AE70" s="13" t="str">
        <f t="shared" si="12"/>
        <v xml:space="preserve"> </v>
      </c>
    </row>
    <row r="71" spans="2:31" ht="27" customHeight="1">
      <c r="B71" s="2">
        <f t="shared" si="13"/>
        <v>58</v>
      </c>
      <c r="C71" s="143"/>
      <c r="D71" s="143"/>
      <c r="E71" s="144"/>
      <c r="F71" s="145"/>
      <c r="G71" s="146"/>
      <c r="H71" s="146"/>
      <c r="I71" s="270"/>
      <c r="J71" s="271"/>
      <c r="K71" s="147"/>
      <c r="L71" s="270"/>
      <c r="M71" s="271"/>
      <c r="N71" s="147"/>
      <c r="O71" s="147"/>
      <c r="P71" s="147"/>
      <c r="Q71" s="147"/>
      <c r="R71" s="13" t="str">
        <f t="shared" si="7"/>
        <v xml:space="preserve"> </v>
      </c>
      <c r="S71" s="13" t="str">
        <f t="shared" si="8"/>
        <v xml:space="preserve"> </v>
      </c>
      <c r="T71" s="13" t="str">
        <f t="shared" si="9"/>
        <v/>
      </c>
      <c r="U71" s="13" t="str">
        <f t="shared" si="10"/>
        <v/>
      </c>
      <c r="V71" s="147"/>
      <c r="W71" s="147"/>
      <c r="X71" s="147"/>
      <c r="Y71" s="13" t="str">
        <f>IF(OR(V71="スギ",W71="スギ"),IF(C71="製材区分（製材・集成材・CLT等）",X71*'3＿各種係数値'!$F$13/100,X71*'3＿各種係数値'!$F$15/100)," ")</f>
        <v xml:space="preserve"> </v>
      </c>
      <c r="Z71" s="13" t="str">
        <f>IF(OR(V71="ヒノキ",W71="ヒノキ"),IF(C71="製材区分（製材・集成材・CLT等）",X71*'3＿各種係数値'!$F$14/100,X71*'3＿各種係数値'!$F$16/100)," ")</f>
        <v xml:space="preserve"> </v>
      </c>
      <c r="AA71" s="13" t="str">
        <f>IF(IF(D71="集成材",X71*'3＿各種係数値'!$F$9/100,0)+IF(D71="合板",X71*'3＿各種係数値'!$F$10/100,0)+IF(D71="CLT",X71*'3＿各種係数値'!$F$11/100,0)+IF(D71="LVL",X71*'3＿各種係数値'!$F$12/100,0)=0," ",IF(D71="集成材",X71*'3＿各種係数値'!$F$9/100,0)+IF(D71="合板",X71*'3＿各種係数値'!$F$10/100,0)+IF(D71="CLT",X71*'3＿各種係数値'!$F$11/100,0)+IF(D71="LVL",X71*'3＿各種係数値'!$F$12/100,0))</f>
        <v xml:space="preserve"> </v>
      </c>
      <c r="AB71" s="13" t="str">
        <f t="shared" si="11"/>
        <v xml:space="preserve"> </v>
      </c>
      <c r="AC71" s="153"/>
      <c r="AD71" s="154"/>
      <c r="AE71" s="13" t="str">
        <f t="shared" si="12"/>
        <v xml:space="preserve"> </v>
      </c>
    </row>
    <row r="72" spans="2:31" ht="27" customHeight="1">
      <c r="B72" s="2">
        <f t="shared" si="13"/>
        <v>59</v>
      </c>
      <c r="C72" s="143"/>
      <c r="D72" s="143"/>
      <c r="E72" s="144"/>
      <c r="F72" s="145"/>
      <c r="G72" s="146"/>
      <c r="H72" s="146"/>
      <c r="I72" s="270"/>
      <c r="J72" s="271"/>
      <c r="K72" s="147"/>
      <c r="L72" s="270"/>
      <c r="M72" s="271"/>
      <c r="N72" s="147"/>
      <c r="O72" s="147"/>
      <c r="P72" s="147"/>
      <c r="Q72" s="147"/>
      <c r="R72" s="13" t="str">
        <f t="shared" si="7"/>
        <v xml:space="preserve"> </v>
      </c>
      <c r="S72" s="13" t="str">
        <f t="shared" si="8"/>
        <v xml:space="preserve"> </v>
      </c>
      <c r="T72" s="13" t="str">
        <f t="shared" si="9"/>
        <v/>
      </c>
      <c r="U72" s="13" t="str">
        <f t="shared" si="10"/>
        <v/>
      </c>
      <c r="V72" s="147"/>
      <c r="W72" s="147"/>
      <c r="X72" s="147"/>
      <c r="Y72" s="13" t="str">
        <f>IF(OR(V72="スギ",W72="スギ"),IF(C72="製材区分（製材・集成材・CLT等）",X72*'3＿各種係数値'!$F$13/100,X72*'3＿各種係数値'!$F$15/100)," ")</f>
        <v xml:space="preserve"> </v>
      </c>
      <c r="Z72" s="13" t="str">
        <f>IF(OR(V72="ヒノキ",W72="ヒノキ"),IF(C72="製材区分（製材・集成材・CLT等）",X72*'3＿各種係数値'!$F$14/100,X72*'3＿各種係数値'!$F$16/100)," ")</f>
        <v xml:space="preserve"> </v>
      </c>
      <c r="AA72" s="13" t="str">
        <f>IF(IF(D72="集成材",X72*'3＿各種係数値'!$F$9/100,0)+IF(D72="合板",X72*'3＿各種係数値'!$F$10/100,0)+IF(D72="CLT",X72*'3＿各種係数値'!$F$11/100,0)+IF(D72="LVL",X72*'3＿各種係数値'!$F$12/100,0)=0," ",IF(D72="集成材",X72*'3＿各種係数値'!$F$9/100,0)+IF(D72="合板",X72*'3＿各種係数値'!$F$10/100,0)+IF(D72="CLT",X72*'3＿各種係数値'!$F$11/100,0)+IF(D72="LVL",X72*'3＿各種係数値'!$F$12/100,0))</f>
        <v xml:space="preserve"> </v>
      </c>
      <c r="AB72" s="13" t="str">
        <f t="shared" si="11"/>
        <v xml:space="preserve"> </v>
      </c>
      <c r="AC72" s="153"/>
      <c r="AD72" s="154"/>
      <c r="AE72" s="13" t="str">
        <f t="shared" si="12"/>
        <v xml:space="preserve"> </v>
      </c>
    </row>
    <row r="73" spans="2:31" ht="27" customHeight="1">
      <c r="B73" s="2">
        <f t="shared" si="13"/>
        <v>60</v>
      </c>
      <c r="C73" s="143"/>
      <c r="D73" s="143"/>
      <c r="E73" s="144"/>
      <c r="F73" s="145"/>
      <c r="G73" s="146"/>
      <c r="H73" s="146"/>
      <c r="I73" s="270"/>
      <c r="J73" s="271"/>
      <c r="K73" s="147"/>
      <c r="L73" s="270"/>
      <c r="M73" s="271"/>
      <c r="N73" s="147"/>
      <c r="O73" s="147"/>
      <c r="P73" s="147"/>
      <c r="Q73" s="147"/>
      <c r="R73" s="13" t="str">
        <f t="shared" si="7"/>
        <v xml:space="preserve"> </v>
      </c>
      <c r="S73" s="13" t="str">
        <f t="shared" si="8"/>
        <v xml:space="preserve"> </v>
      </c>
      <c r="T73" s="13" t="str">
        <f t="shared" si="9"/>
        <v/>
      </c>
      <c r="U73" s="13" t="str">
        <f t="shared" si="10"/>
        <v/>
      </c>
      <c r="V73" s="147"/>
      <c r="W73" s="147"/>
      <c r="X73" s="147"/>
      <c r="Y73" s="13" t="str">
        <f>IF(OR(V73="スギ",W73="スギ"),IF(C73="製材区分（製材・集成材・CLT等）",X73*'3＿各種係数値'!$F$13/100,X73*'3＿各種係数値'!$F$15/100)," ")</f>
        <v xml:space="preserve"> </v>
      </c>
      <c r="Z73" s="13" t="str">
        <f>IF(OR(V73="ヒノキ",W73="ヒノキ"),IF(C73="製材区分（製材・集成材・CLT等）",X73*'3＿各種係数値'!$F$14/100,X73*'3＿各種係数値'!$F$16/100)," ")</f>
        <v xml:space="preserve"> </v>
      </c>
      <c r="AA73" s="13" t="str">
        <f>IF(IF(D73="集成材",X73*'3＿各種係数値'!$F$9/100,0)+IF(D73="合板",X73*'3＿各種係数値'!$F$10/100,0)+IF(D73="CLT",X73*'3＿各種係数値'!$F$11/100,0)+IF(D73="LVL",X73*'3＿各種係数値'!$F$12/100,0)=0," ",IF(D73="集成材",X73*'3＿各種係数値'!$F$9/100,0)+IF(D73="合板",X73*'3＿各種係数値'!$F$10/100,0)+IF(D73="CLT",X73*'3＿各種係数値'!$F$11/100,0)+IF(D73="LVL",X73*'3＿各種係数値'!$F$12/100,0))</f>
        <v xml:space="preserve"> </v>
      </c>
      <c r="AB73" s="13" t="str">
        <f t="shared" si="11"/>
        <v xml:space="preserve"> </v>
      </c>
      <c r="AC73" s="153"/>
      <c r="AD73" s="154"/>
      <c r="AE73" s="13" t="str">
        <f t="shared" si="12"/>
        <v xml:space="preserve"> </v>
      </c>
    </row>
    <row r="74" spans="2:31" ht="27" customHeight="1">
      <c r="B74" s="2">
        <f t="shared" si="13"/>
        <v>61</v>
      </c>
      <c r="C74" s="143"/>
      <c r="D74" s="143"/>
      <c r="E74" s="144"/>
      <c r="F74" s="145"/>
      <c r="G74" s="146"/>
      <c r="H74" s="146"/>
      <c r="I74" s="270"/>
      <c r="J74" s="271"/>
      <c r="K74" s="147"/>
      <c r="L74" s="270"/>
      <c r="M74" s="271"/>
      <c r="N74" s="147"/>
      <c r="O74" s="147"/>
      <c r="P74" s="147"/>
      <c r="Q74" s="147"/>
      <c r="R74" s="13" t="str">
        <f t="shared" si="7"/>
        <v xml:space="preserve"> </v>
      </c>
      <c r="S74" s="13" t="str">
        <f t="shared" si="8"/>
        <v xml:space="preserve"> </v>
      </c>
      <c r="T74" s="13" t="str">
        <f t="shared" si="9"/>
        <v/>
      </c>
      <c r="U74" s="13" t="str">
        <f t="shared" si="10"/>
        <v/>
      </c>
      <c r="V74" s="147"/>
      <c r="W74" s="147"/>
      <c r="X74" s="147"/>
      <c r="Y74" s="13" t="str">
        <f>IF(OR(V74="スギ",W74="スギ"),IF(C74="製材区分（製材・集成材・CLT等）",X74*'3＿各種係数値'!$F$13/100,X74*'3＿各種係数値'!$F$15/100)," ")</f>
        <v xml:space="preserve"> </v>
      </c>
      <c r="Z74" s="13" t="str">
        <f>IF(OR(V74="ヒノキ",W74="ヒノキ"),IF(C74="製材区分（製材・集成材・CLT等）",X74*'3＿各種係数値'!$F$14/100,X74*'3＿各種係数値'!$F$16/100)," ")</f>
        <v xml:space="preserve"> </v>
      </c>
      <c r="AA74" s="13" t="str">
        <f>IF(IF(D74="集成材",X74*'3＿各種係数値'!$F$9/100,0)+IF(D74="合板",X74*'3＿各種係数値'!$F$10/100,0)+IF(D74="CLT",X74*'3＿各種係数値'!$F$11/100,0)+IF(D74="LVL",X74*'3＿各種係数値'!$F$12/100,0)=0," ",IF(D74="集成材",X74*'3＿各種係数値'!$F$9/100,0)+IF(D74="合板",X74*'3＿各種係数値'!$F$10/100,0)+IF(D74="CLT",X74*'3＿各種係数値'!$F$11/100,0)+IF(D74="LVL",X74*'3＿各種係数値'!$F$12/100,0))</f>
        <v xml:space="preserve"> </v>
      </c>
      <c r="AB74" s="13" t="str">
        <f t="shared" si="11"/>
        <v xml:space="preserve"> </v>
      </c>
      <c r="AC74" s="153"/>
      <c r="AD74" s="154"/>
      <c r="AE74" s="13" t="str">
        <f t="shared" si="12"/>
        <v xml:space="preserve"> </v>
      </c>
    </row>
    <row r="75" spans="2:31" ht="27" customHeight="1">
      <c r="B75" s="2">
        <f t="shared" si="13"/>
        <v>62</v>
      </c>
      <c r="C75" s="143"/>
      <c r="D75" s="143"/>
      <c r="E75" s="144"/>
      <c r="F75" s="145"/>
      <c r="G75" s="146"/>
      <c r="H75" s="146"/>
      <c r="I75" s="270"/>
      <c r="J75" s="271"/>
      <c r="K75" s="147"/>
      <c r="L75" s="270"/>
      <c r="M75" s="271"/>
      <c r="N75" s="147"/>
      <c r="O75" s="147"/>
      <c r="P75" s="147"/>
      <c r="Q75" s="147"/>
      <c r="R75" s="13" t="str">
        <f t="shared" si="7"/>
        <v xml:space="preserve"> </v>
      </c>
      <c r="S75" s="13" t="str">
        <f t="shared" si="8"/>
        <v xml:space="preserve"> </v>
      </c>
      <c r="T75" s="13" t="str">
        <f t="shared" si="9"/>
        <v/>
      </c>
      <c r="U75" s="13" t="str">
        <f t="shared" si="10"/>
        <v/>
      </c>
      <c r="V75" s="147"/>
      <c r="W75" s="147"/>
      <c r="X75" s="147"/>
      <c r="Y75" s="13" t="str">
        <f>IF(OR(V75="スギ",W75="スギ"),IF(C75="製材区分（製材・集成材・CLT等）",X75*'3＿各種係数値'!$F$13/100,X75*'3＿各種係数値'!$F$15/100)," ")</f>
        <v xml:space="preserve"> </v>
      </c>
      <c r="Z75" s="13" t="str">
        <f>IF(OR(V75="ヒノキ",W75="ヒノキ"),IF(C75="製材区分（製材・集成材・CLT等）",X75*'3＿各種係数値'!$F$14/100,X75*'3＿各種係数値'!$F$16/100)," ")</f>
        <v xml:space="preserve"> </v>
      </c>
      <c r="AA75" s="13" t="str">
        <f>IF(IF(D75="集成材",X75*'3＿各種係数値'!$F$9/100,0)+IF(D75="合板",X75*'3＿各種係数値'!$F$10/100,0)+IF(D75="CLT",X75*'3＿各種係数値'!$F$11/100,0)+IF(D75="LVL",X75*'3＿各種係数値'!$F$12/100,0)=0," ",IF(D75="集成材",X75*'3＿各種係数値'!$F$9/100,0)+IF(D75="合板",X75*'3＿各種係数値'!$F$10/100,0)+IF(D75="CLT",X75*'3＿各種係数値'!$F$11/100,0)+IF(D75="LVL",X75*'3＿各種係数値'!$F$12/100,0))</f>
        <v xml:space="preserve"> </v>
      </c>
      <c r="AB75" s="13" t="str">
        <f t="shared" si="11"/>
        <v xml:space="preserve"> </v>
      </c>
      <c r="AC75" s="153"/>
      <c r="AD75" s="154"/>
      <c r="AE75" s="13" t="str">
        <f t="shared" si="12"/>
        <v xml:space="preserve"> </v>
      </c>
    </row>
    <row r="76" spans="2:31" ht="27" customHeight="1">
      <c r="B76" s="2">
        <f t="shared" si="13"/>
        <v>63</v>
      </c>
      <c r="C76" s="143"/>
      <c r="D76" s="143"/>
      <c r="E76" s="144"/>
      <c r="F76" s="145"/>
      <c r="G76" s="146"/>
      <c r="H76" s="146"/>
      <c r="I76" s="270"/>
      <c r="J76" s="271"/>
      <c r="K76" s="147"/>
      <c r="L76" s="270"/>
      <c r="M76" s="271"/>
      <c r="N76" s="147"/>
      <c r="O76" s="147"/>
      <c r="P76" s="147"/>
      <c r="Q76" s="147"/>
      <c r="R76" s="13" t="str">
        <f t="shared" si="7"/>
        <v xml:space="preserve"> </v>
      </c>
      <c r="S76" s="13" t="str">
        <f t="shared" si="8"/>
        <v xml:space="preserve"> </v>
      </c>
      <c r="T76" s="13" t="str">
        <f t="shared" si="9"/>
        <v/>
      </c>
      <c r="U76" s="13" t="str">
        <f t="shared" si="10"/>
        <v/>
      </c>
      <c r="V76" s="147"/>
      <c r="W76" s="147"/>
      <c r="X76" s="147"/>
      <c r="Y76" s="13" t="str">
        <f>IF(OR(V76="スギ",W76="スギ"),IF(C76="製材区分（製材・集成材・CLT等）",X76*'3＿各種係数値'!$F$13/100,X76*'3＿各種係数値'!$F$15/100)," ")</f>
        <v xml:space="preserve"> </v>
      </c>
      <c r="Z76" s="13" t="str">
        <f>IF(OR(V76="ヒノキ",W76="ヒノキ"),IF(C76="製材区分（製材・集成材・CLT等）",X76*'3＿各種係数値'!$F$14/100,X76*'3＿各種係数値'!$F$16/100)," ")</f>
        <v xml:space="preserve"> </v>
      </c>
      <c r="AA76" s="13" t="str">
        <f>IF(IF(D76="集成材",X76*'3＿各種係数値'!$F$9/100,0)+IF(D76="合板",X76*'3＿各種係数値'!$F$10/100,0)+IF(D76="CLT",X76*'3＿各種係数値'!$F$11/100,0)+IF(D76="LVL",X76*'3＿各種係数値'!$F$12/100,0)=0," ",IF(D76="集成材",X76*'3＿各種係数値'!$F$9/100,0)+IF(D76="合板",X76*'3＿各種係数値'!$F$10/100,0)+IF(D76="CLT",X76*'3＿各種係数値'!$F$11/100,0)+IF(D76="LVL",X76*'3＿各種係数値'!$F$12/100,0))</f>
        <v xml:space="preserve"> </v>
      </c>
      <c r="AB76" s="13" t="str">
        <f t="shared" si="11"/>
        <v xml:space="preserve"> </v>
      </c>
      <c r="AC76" s="153"/>
      <c r="AD76" s="154"/>
      <c r="AE76" s="13" t="str">
        <f t="shared" si="12"/>
        <v xml:space="preserve"> </v>
      </c>
    </row>
    <row r="77" spans="2:31" ht="27" customHeight="1">
      <c r="B77" s="2">
        <f t="shared" si="13"/>
        <v>64</v>
      </c>
      <c r="C77" s="143"/>
      <c r="D77" s="143"/>
      <c r="E77" s="144"/>
      <c r="F77" s="145"/>
      <c r="G77" s="146"/>
      <c r="H77" s="146"/>
      <c r="I77" s="270"/>
      <c r="J77" s="271"/>
      <c r="K77" s="147"/>
      <c r="L77" s="270"/>
      <c r="M77" s="271"/>
      <c r="N77" s="147"/>
      <c r="O77" s="147"/>
      <c r="P77" s="147"/>
      <c r="Q77" s="147"/>
      <c r="R77" s="13" t="str">
        <f t="shared" si="7"/>
        <v xml:space="preserve"> </v>
      </c>
      <c r="S77" s="13" t="str">
        <f t="shared" si="8"/>
        <v xml:space="preserve"> </v>
      </c>
      <c r="T77" s="13" t="str">
        <f t="shared" si="9"/>
        <v/>
      </c>
      <c r="U77" s="13" t="str">
        <f t="shared" si="10"/>
        <v/>
      </c>
      <c r="V77" s="147"/>
      <c r="W77" s="147"/>
      <c r="X77" s="147"/>
      <c r="Y77" s="13" t="str">
        <f>IF(OR(V77="スギ",W77="スギ"),IF(C77="製材区分（製材・集成材・CLT等）",X77*'3＿各種係数値'!$F$13/100,X77*'3＿各種係数値'!$F$15/100)," ")</f>
        <v xml:space="preserve"> </v>
      </c>
      <c r="Z77" s="13" t="str">
        <f>IF(OR(V77="ヒノキ",W77="ヒノキ"),IF(C77="製材区分（製材・集成材・CLT等）",X77*'3＿各種係数値'!$F$14/100,X77*'3＿各種係数値'!$F$16/100)," ")</f>
        <v xml:space="preserve"> </v>
      </c>
      <c r="AA77" s="13" t="str">
        <f>IF(IF(D77="集成材",X77*'3＿各種係数値'!$F$9/100,0)+IF(D77="合板",X77*'3＿各種係数値'!$F$10/100,0)+IF(D77="CLT",X77*'3＿各種係数値'!$F$11/100,0)+IF(D77="LVL",X77*'3＿各種係数値'!$F$12/100,0)=0," ",IF(D77="集成材",X77*'3＿各種係数値'!$F$9/100,0)+IF(D77="合板",X77*'3＿各種係数値'!$F$10/100,0)+IF(D77="CLT",X77*'3＿各種係数値'!$F$11/100,0)+IF(D77="LVL",X77*'3＿各種係数値'!$F$12/100,0))</f>
        <v xml:space="preserve"> </v>
      </c>
      <c r="AB77" s="13" t="str">
        <f t="shared" si="11"/>
        <v xml:space="preserve"> </v>
      </c>
      <c r="AC77" s="153"/>
      <c r="AD77" s="154"/>
      <c r="AE77" s="13" t="str">
        <f t="shared" si="12"/>
        <v xml:space="preserve"> </v>
      </c>
    </row>
    <row r="78" spans="2:31" ht="27" customHeight="1">
      <c r="B78" s="2">
        <f t="shared" si="13"/>
        <v>65</v>
      </c>
      <c r="C78" s="143"/>
      <c r="D78" s="143"/>
      <c r="E78" s="144"/>
      <c r="F78" s="145"/>
      <c r="G78" s="146"/>
      <c r="H78" s="146"/>
      <c r="I78" s="270"/>
      <c r="J78" s="271"/>
      <c r="K78" s="147"/>
      <c r="L78" s="270"/>
      <c r="M78" s="271"/>
      <c r="N78" s="147"/>
      <c r="O78" s="147"/>
      <c r="P78" s="147"/>
      <c r="Q78" s="147"/>
      <c r="R78" s="13" t="str">
        <f t="shared" si="7"/>
        <v xml:space="preserve"> </v>
      </c>
      <c r="S78" s="13" t="str">
        <f t="shared" si="8"/>
        <v xml:space="preserve"> </v>
      </c>
      <c r="T78" s="13" t="str">
        <f t="shared" si="9"/>
        <v/>
      </c>
      <c r="U78" s="13" t="str">
        <f t="shared" si="10"/>
        <v/>
      </c>
      <c r="V78" s="147"/>
      <c r="W78" s="147"/>
      <c r="X78" s="147"/>
      <c r="Y78" s="13" t="str">
        <f>IF(OR(V78="スギ",W78="スギ"),IF(C78="製材区分（製材・集成材・CLT等）",X78*'3＿各種係数値'!$F$13/100,X78*'3＿各種係数値'!$F$15/100)," ")</f>
        <v xml:space="preserve"> </v>
      </c>
      <c r="Z78" s="13" t="str">
        <f>IF(OR(V78="ヒノキ",W78="ヒノキ"),IF(C78="製材区分（製材・集成材・CLT等）",X78*'3＿各種係数値'!$F$14/100,X78*'3＿各種係数値'!$F$16/100)," ")</f>
        <v xml:space="preserve"> </v>
      </c>
      <c r="AA78" s="13" t="str">
        <f>IF(IF(D78="集成材",X78*'3＿各種係数値'!$F$9/100,0)+IF(D78="合板",X78*'3＿各種係数値'!$F$10/100,0)+IF(D78="CLT",X78*'3＿各種係数値'!$F$11/100,0)+IF(D78="LVL",X78*'3＿各種係数値'!$F$12/100,0)=0," ",IF(D78="集成材",X78*'3＿各種係数値'!$F$9/100,0)+IF(D78="合板",X78*'3＿各種係数値'!$F$10/100,0)+IF(D78="CLT",X78*'3＿各種係数値'!$F$11/100,0)+IF(D78="LVL",X78*'3＿各種係数値'!$F$12/100,0))</f>
        <v xml:space="preserve"> </v>
      </c>
      <c r="AB78" s="13" t="str">
        <f t="shared" si="11"/>
        <v xml:space="preserve"> </v>
      </c>
      <c r="AC78" s="153"/>
      <c r="AD78" s="154"/>
      <c r="AE78" s="13" t="str">
        <f t="shared" si="12"/>
        <v xml:space="preserve"> </v>
      </c>
    </row>
    <row r="79" spans="2:31" ht="27" customHeight="1">
      <c r="B79" s="2">
        <f t="shared" si="13"/>
        <v>66</v>
      </c>
      <c r="C79" s="143"/>
      <c r="D79" s="143"/>
      <c r="E79" s="144"/>
      <c r="F79" s="145"/>
      <c r="G79" s="146"/>
      <c r="H79" s="146"/>
      <c r="I79" s="270"/>
      <c r="J79" s="271"/>
      <c r="K79" s="147"/>
      <c r="L79" s="270"/>
      <c r="M79" s="271"/>
      <c r="N79" s="147"/>
      <c r="O79" s="147"/>
      <c r="P79" s="147"/>
      <c r="Q79" s="147"/>
      <c r="R79" s="13" t="str">
        <f t="shared" si="7"/>
        <v xml:space="preserve"> </v>
      </c>
      <c r="S79" s="13" t="str">
        <f t="shared" si="8"/>
        <v xml:space="preserve"> </v>
      </c>
      <c r="T79" s="13" t="str">
        <f t="shared" si="9"/>
        <v/>
      </c>
      <c r="U79" s="13" t="str">
        <f t="shared" si="10"/>
        <v/>
      </c>
      <c r="V79" s="147"/>
      <c r="W79" s="147"/>
      <c r="X79" s="147"/>
      <c r="Y79" s="13" t="str">
        <f>IF(OR(V79="スギ",W79="スギ"),IF(C79="製材区分（製材・集成材・CLT等）",X79*'3＿各種係数値'!$F$13/100,X79*'3＿各種係数値'!$F$15/100)," ")</f>
        <v xml:space="preserve"> </v>
      </c>
      <c r="Z79" s="13" t="str">
        <f>IF(OR(V79="ヒノキ",W79="ヒノキ"),IF(C79="製材区分（製材・集成材・CLT等）",X79*'3＿各種係数値'!$F$14/100,X79*'3＿各種係数値'!$F$16/100)," ")</f>
        <v xml:space="preserve"> </v>
      </c>
      <c r="AA79" s="13" t="str">
        <f>IF(IF(D79="集成材",X79*'3＿各種係数値'!$F$9/100,0)+IF(D79="合板",X79*'3＿各種係数値'!$F$10/100,0)+IF(D79="CLT",X79*'3＿各種係数値'!$F$11/100,0)+IF(D79="LVL",X79*'3＿各種係数値'!$F$12/100,0)=0," ",IF(D79="集成材",X79*'3＿各種係数値'!$F$9/100,0)+IF(D79="合板",X79*'3＿各種係数値'!$F$10/100,0)+IF(D79="CLT",X79*'3＿各種係数値'!$F$11/100,0)+IF(D79="LVL",X79*'3＿各種係数値'!$F$12/100,0))</f>
        <v xml:space="preserve"> </v>
      </c>
      <c r="AB79" s="13" t="str">
        <f t="shared" si="11"/>
        <v xml:space="preserve"> </v>
      </c>
      <c r="AC79" s="153"/>
      <c r="AD79" s="154"/>
      <c r="AE79" s="13" t="str">
        <f t="shared" si="12"/>
        <v xml:space="preserve"> </v>
      </c>
    </row>
    <row r="80" spans="2:31" ht="27" customHeight="1">
      <c r="B80" s="2">
        <f t="shared" si="13"/>
        <v>67</v>
      </c>
      <c r="C80" s="143"/>
      <c r="D80" s="143"/>
      <c r="E80" s="144"/>
      <c r="F80" s="145"/>
      <c r="G80" s="146"/>
      <c r="H80" s="146"/>
      <c r="I80" s="270"/>
      <c r="J80" s="271"/>
      <c r="K80" s="147"/>
      <c r="L80" s="270"/>
      <c r="M80" s="271"/>
      <c r="N80" s="147"/>
      <c r="O80" s="147"/>
      <c r="P80" s="147"/>
      <c r="Q80" s="147"/>
      <c r="R80" s="13" t="str">
        <f t="shared" si="7"/>
        <v xml:space="preserve"> </v>
      </c>
      <c r="S80" s="13" t="str">
        <f t="shared" si="8"/>
        <v xml:space="preserve"> </v>
      </c>
      <c r="T80" s="13" t="str">
        <f t="shared" si="9"/>
        <v/>
      </c>
      <c r="U80" s="13" t="str">
        <f t="shared" si="10"/>
        <v/>
      </c>
      <c r="V80" s="147"/>
      <c r="W80" s="147"/>
      <c r="X80" s="147"/>
      <c r="Y80" s="13" t="str">
        <f>IF(OR(V80="スギ",W80="スギ"),IF(C80="製材区分（製材・集成材・CLT等）",X80*'3＿各種係数値'!$F$13/100,X80*'3＿各種係数値'!$F$15/100)," ")</f>
        <v xml:space="preserve"> </v>
      </c>
      <c r="Z80" s="13" t="str">
        <f>IF(OR(V80="ヒノキ",W80="ヒノキ"),IF(C80="製材区分（製材・集成材・CLT等）",X80*'3＿各種係数値'!$F$14/100,X80*'3＿各種係数値'!$F$16/100)," ")</f>
        <v xml:space="preserve"> </v>
      </c>
      <c r="AA80" s="13" t="str">
        <f>IF(IF(D80="集成材",X80*'3＿各種係数値'!$F$9/100,0)+IF(D80="合板",X80*'3＿各種係数値'!$F$10/100,0)+IF(D80="CLT",X80*'3＿各種係数値'!$F$11/100,0)+IF(D80="LVL",X80*'3＿各種係数値'!$F$12/100,0)=0," ",IF(D80="集成材",X80*'3＿各種係数値'!$F$9/100,0)+IF(D80="合板",X80*'3＿各種係数値'!$F$10/100,0)+IF(D80="CLT",X80*'3＿各種係数値'!$F$11/100,0)+IF(D80="LVL",X80*'3＿各種係数値'!$F$12/100,0))</f>
        <v xml:space="preserve"> </v>
      </c>
      <c r="AB80" s="13" t="str">
        <f t="shared" si="11"/>
        <v xml:space="preserve"> </v>
      </c>
      <c r="AC80" s="153"/>
      <c r="AD80" s="154"/>
      <c r="AE80" s="13" t="str">
        <f t="shared" si="12"/>
        <v xml:space="preserve"> </v>
      </c>
    </row>
    <row r="81" spans="2:31" ht="27" customHeight="1">
      <c r="B81" s="2">
        <f t="shared" si="13"/>
        <v>68</v>
      </c>
      <c r="C81" s="143"/>
      <c r="D81" s="143"/>
      <c r="E81" s="144"/>
      <c r="F81" s="145"/>
      <c r="G81" s="146"/>
      <c r="H81" s="146"/>
      <c r="I81" s="270"/>
      <c r="J81" s="271"/>
      <c r="K81" s="147"/>
      <c r="L81" s="270"/>
      <c r="M81" s="271"/>
      <c r="N81" s="147"/>
      <c r="O81" s="147"/>
      <c r="P81" s="147"/>
      <c r="Q81" s="147"/>
      <c r="R81" s="13" t="str">
        <f t="shared" si="7"/>
        <v xml:space="preserve"> </v>
      </c>
      <c r="S81" s="13" t="str">
        <f t="shared" si="8"/>
        <v xml:space="preserve"> </v>
      </c>
      <c r="T81" s="13" t="str">
        <f t="shared" si="9"/>
        <v/>
      </c>
      <c r="U81" s="13" t="str">
        <f t="shared" si="10"/>
        <v/>
      </c>
      <c r="V81" s="147"/>
      <c r="W81" s="147"/>
      <c r="X81" s="147"/>
      <c r="Y81" s="13" t="str">
        <f>IF(OR(V81="スギ",W81="スギ"),IF(C81="製材区分（製材・集成材・CLT等）",X81*'3＿各種係数値'!$F$13/100,X81*'3＿各種係数値'!$F$15/100)," ")</f>
        <v xml:space="preserve"> </v>
      </c>
      <c r="Z81" s="13" t="str">
        <f>IF(OR(V81="ヒノキ",W81="ヒノキ"),IF(C81="製材区分（製材・集成材・CLT等）",X81*'3＿各種係数値'!$F$14/100,X81*'3＿各種係数値'!$F$16/100)," ")</f>
        <v xml:space="preserve"> </v>
      </c>
      <c r="AA81" s="13" t="str">
        <f>IF(IF(D81="集成材",X81*'3＿各種係数値'!$F$9/100,0)+IF(D81="合板",X81*'3＿各種係数値'!$F$10/100,0)+IF(D81="CLT",X81*'3＿各種係数値'!$F$11/100,0)+IF(D81="LVL",X81*'3＿各種係数値'!$F$12/100,0)=0," ",IF(D81="集成材",X81*'3＿各種係数値'!$F$9/100,0)+IF(D81="合板",X81*'3＿各種係数値'!$F$10/100,0)+IF(D81="CLT",X81*'3＿各種係数値'!$F$11/100,0)+IF(D81="LVL",X81*'3＿各種係数値'!$F$12/100,0))</f>
        <v xml:space="preserve"> </v>
      </c>
      <c r="AB81" s="13" t="str">
        <f t="shared" si="11"/>
        <v xml:space="preserve"> </v>
      </c>
      <c r="AC81" s="153"/>
      <c r="AD81" s="154"/>
      <c r="AE81" s="13" t="str">
        <f t="shared" si="12"/>
        <v xml:space="preserve"> </v>
      </c>
    </row>
    <row r="82" spans="2:31" ht="27" customHeight="1">
      <c r="B82" s="2">
        <f t="shared" si="13"/>
        <v>69</v>
      </c>
      <c r="C82" s="143"/>
      <c r="D82" s="143"/>
      <c r="E82" s="144"/>
      <c r="F82" s="145"/>
      <c r="G82" s="146"/>
      <c r="H82" s="146"/>
      <c r="I82" s="270"/>
      <c r="J82" s="271"/>
      <c r="K82" s="147"/>
      <c r="L82" s="270"/>
      <c r="M82" s="271"/>
      <c r="N82" s="147"/>
      <c r="O82" s="147"/>
      <c r="P82" s="147"/>
      <c r="Q82" s="147"/>
      <c r="R82" s="13" t="str">
        <f t="shared" si="7"/>
        <v xml:space="preserve"> </v>
      </c>
      <c r="S82" s="13" t="str">
        <f t="shared" si="8"/>
        <v xml:space="preserve"> </v>
      </c>
      <c r="T82" s="13" t="str">
        <f t="shared" si="9"/>
        <v/>
      </c>
      <c r="U82" s="13" t="str">
        <f t="shared" si="10"/>
        <v/>
      </c>
      <c r="V82" s="147"/>
      <c r="W82" s="147"/>
      <c r="X82" s="147"/>
      <c r="Y82" s="13" t="str">
        <f>IF(OR(V82="スギ",W82="スギ"),IF(C82="製材区分（製材・集成材・CLT等）",X82*'3＿各種係数値'!$F$13/100,X82*'3＿各種係数値'!$F$15/100)," ")</f>
        <v xml:space="preserve"> </v>
      </c>
      <c r="Z82" s="13" t="str">
        <f>IF(OR(V82="ヒノキ",W82="ヒノキ"),IF(C82="製材区分（製材・集成材・CLT等）",X82*'3＿各種係数値'!$F$14/100,X82*'3＿各種係数値'!$F$16/100)," ")</f>
        <v xml:space="preserve"> </v>
      </c>
      <c r="AA82" s="13" t="str">
        <f>IF(IF(D82="集成材",X82*'3＿各種係数値'!$F$9/100,0)+IF(D82="合板",X82*'3＿各種係数値'!$F$10/100,0)+IF(D82="CLT",X82*'3＿各種係数値'!$F$11/100,0)+IF(D82="LVL",X82*'3＿各種係数値'!$F$12/100,0)=0," ",IF(D82="集成材",X82*'3＿各種係数値'!$F$9/100,0)+IF(D82="合板",X82*'3＿各種係数値'!$F$10/100,0)+IF(D82="CLT",X82*'3＿各種係数値'!$F$11/100,0)+IF(D82="LVL",X82*'3＿各種係数値'!$F$12/100,0))</f>
        <v xml:space="preserve"> </v>
      </c>
      <c r="AB82" s="13" t="str">
        <f t="shared" si="11"/>
        <v xml:space="preserve"> </v>
      </c>
      <c r="AC82" s="153"/>
      <c r="AD82" s="154"/>
      <c r="AE82" s="13" t="str">
        <f t="shared" si="12"/>
        <v xml:space="preserve"> </v>
      </c>
    </row>
    <row r="83" spans="2:31" ht="27" customHeight="1">
      <c r="B83" s="2">
        <f>B82+1</f>
        <v>70</v>
      </c>
      <c r="C83" s="143"/>
      <c r="D83" s="143"/>
      <c r="E83" s="144"/>
      <c r="F83" s="145"/>
      <c r="G83" s="146"/>
      <c r="H83" s="146"/>
      <c r="I83" s="270"/>
      <c r="J83" s="271"/>
      <c r="K83" s="147"/>
      <c r="L83" s="270"/>
      <c r="M83" s="271"/>
      <c r="N83" s="147"/>
      <c r="O83" s="147"/>
      <c r="P83" s="147"/>
      <c r="Q83" s="147"/>
      <c r="R83" s="13" t="str">
        <f t="shared" si="7"/>
        <v xml:space="preserve"> </v>
      </c>
      <c r="S83" s="13" t="str">
        <f t="shared" si="8"/>
        <v xml:space="preserve"> </v>
      </c>
      <c r="T83" s="13" t="str">
        <f t="shared" si="9"/>
        <v/>
      </c>
      <c r="U83" s="13" t="str">
        <f t="shared" si="10"/>
        <v/>
      </c>
      <c r="V83" s="147"/>
      <c r="W83" s="147"/>
      <c r="X83" s="147"/>
      <c r="Y83" s="13" t="str">
        <f>IF(OR(V83="スギ",W83="スギ"),IF(C83="製材区分（製材・集成材・CLT等）",X83*'3＿各種係数値'!$F$13/100,X83*'3＿各種係数値'!$F$15/100)," ")</f>
        <v xml:space="preserve"> </v>
      </c>
      <c r="Z83" s="13" t="str">
        <f>IF(OR(V83="ヒノキ",W83="ヒノキ"),IF(C83="製材区分（製材・集成材・CLT等）",X83*'3＿各種係数値'!$F$14/100,X83*'3＿各種係数値'!$F$16/100)," ")</f>
        <v xml:space="preserve"> </v>
      </c>
      <c r="AA83" s="13" t="str">
        <f>IF(IF(D83="集成材",X83*'3＿各種係数値'!$F$9/100,0)+IF(D83="合板",X83*'3＿各種係数値'!$F$10/100,0)+IF(D83="CLT",X83*'3＿各種係数値'!$F$11/100,0)+IF(D83="LVL",X83*'3＿各種係数値'!$F$12/100,0)=0," ",IF(D83="集成材",X83*'3＿各種係数値'!$F$9/100,0)+IF(D83="合板",X83*'3＿各種係数値'!$F$10/100,0)+IF(D83="CLT",X83*'3＿各種係数値'!$F$11/100,0)+IF(D83="LVL",X83*'3＿各種係数値'!$F$12/100,0))</f>
        <v xml:space="preserve"> </v>
      </c>
      <c r="AB83" s="13" t="str">
        <f t="shared" si="11"/>
        <v xml:space="preserve"> </v>
      </c>
      <c r="AC83" s="153"/>
      <c r="AD83" s="154"/>
      <c r="AE83" s="13" t="str">
        <f t="shared" si="12"/>
        <v xml:space="preserve"> </v>
      </c>
    </row>
    <row r="84" spans="2:31" ht="27" customHeight="1">
      <c r="B84" s="2">
        <f t="shared" ref="B84:B93" si="14">B83+1</f>
        <v>71</v>
      </c>
      <c r="C84" s="143"/>
      <c r="D84" s="143"/>
      <c r="E84" s="144"/>
      <c r="F84" s="145"/>
      <c r="G84" s="146"/>
      <c r="H84" s="146"/>
      <c r="I84" s="270"/>
      <c r="J84" s="271"/>
      <c r="K84" s="147"/>
      <c r="L84" s="270"/>
      <c r="M84" s="271"/>
      <c r="N84" s="147"/>
      <c r="O84" s="147"/>
      <c r="P84" s="147"/>
      <c r="Q84" s="147"/>
      <c r="R84" s="13" t="str">
        <f t="shared" si="7"/>
        <v xml:space="preserve"> </v>
      </c>
      <c r="S84" s="13" t="str">
        <f t="shared" si="8"/>
        <v xml:space="preserve"> </v>
      </c>
      <c r="T84" s="13" t="str">
        <f t="shared" si="9"/>
        <v/>
      </c>
      <c r="U84" s="13" t="str">
        <f t="shared" si="10"/>
        <v/>
      </c>
      <c r="V84" s="147"/>
      <c r="W84" s="147"/>
      <c r="X84" s="147"/>
      <c r="Y84" s="13" t="str">
        <f>IF(OR(V84="スギ",W84="スギ"),IF(C84="製材区分（製材・集成材・CLT等）",X84*'3＿各種係数値'!$F$13/100,X84*'3＿各種係数値'!$F$15/100)," ")</f>
        <v xml:space="preserve"> </v>
      </c>
      <c r="Z84" s="13" t="str">
        <f>IF(OR(V84="ヒノキ",W84="ヒノキ"),IF(C84="製材区分（製材・集成材・CLT等）",X84*'3＿各種係数値'!$F$14/100,X84*'3＿各種係数値'!$F$16/100)," ")</f>
        <v xml:space="preserve"> </v>
      </c>
      <c r="AA84" s="13" t="str">
        <f>IF(IF(D84="集成材",X84*'3＿各種係数値'!$F$9/100,0)+IF(D84="合板",X84*'3＿各種係数値'!$F$10/100,0)+IF(D84="CLT",X84*'3＿各種係数値'!$F$11/100,0)+IF(D84="LVL",X84*'3＿各種係数値'!$F$12/100,0)=0," ",IF(D84="集成材",X84*'3＿各種係数値'!$F$9/100,0)+IF(D84="合板",X84*'3＿各種係数値'!$F$10/100,0)+IF(D84="CLT",X84*'3＿各種係数値'!$F$11/100,0)+IF(D84="LVL",X84*'3＿各種係数値'!$F$12/100,0))</f>
        <v xml:space="preserve"> </v>
      </c>
      <c r="AB84" s="13" t="str">
        <f t="shared" si="11"/>
        <v xml:space="preserve"> </v>
      </c>
      <c r="AC84" s="153"/>
      <c r="AD84" s="154"/>
      <c r="AE84" s="13" t="str">
        <f t="shared" si="12"/>
        <v xml:space="preserve"> </v>
      </c>
    </row>
    <row r="85" spans="2:31" ht="27" customHeight="1">
      <c r="B85" s="2">
        <f t="shared" si="14"/>
        <v>72</v>
      </c>
      <c r="C85" s="143"/>
      <c r="D85" s="143"/>
      <c r="E85" s="144"/>
      <c r="F85" s="145"/>
      <c r="G85" s="146"/>
      <c r="H85" s="146"/>
      <c r="I85" s="270"/>
      <c r="J85" s="271"/>
      <c r="K85" s="147"/>
      <c r="L85" s="270"/>
      <c r="M85" s="271"/>
      <c r="N85" s="147"/>
      <c r="O85" s="147"/>
      <c r="P85" s="147"/>
      <c r="Q85" s="147"/>
      <c r="R85" s="13" t="str">
        <f t="shared" si="7"/>
        <v xml:space="preserve"> </v>
      </c>
      <c r="S85" s="13" t="str">
        <f t="shared" si="8"/>
        <v xml:space="preserve"> </v>
      </c>
      <c r="T85" s="13" t="str">
        <f t="shared" si="9"/>
        <v/>
      </c>
      <c r="U85" s="13" t="str">
        <f t="shared" si="10"/>
        <v/>
      </c>
      <c r="V85" s="147"/>
      <c r="W85" s="147"/>
      <c r="X85" s="147"/>
      <c r="Y85" s="13" t="str">
        <f>IF(OR(V85="スギ",W85="スギ"),IF(C85="製材区分（製材・集成材・CLT等）",X85*'3＿各種係数値'!$F$13/100,X85*'3＿各種係数値'!$F$15/100)," ")</f>
        <v xml:space="preserve"> </v>
      </c>
      <c r="Z85" s="13" t="str">
        <f>IF(OR(V85="ヒノキ",W85="ヒノキ"),IF(C85="製材区分（製材・集成材・CLT等）",X85*'3＿各種係数値'!$F$14/100,X85*'3＿各種係数値'!$F$16/100)," ")</f>
        <v xml:space="preserve"> </v>
      </c>
      <c r="AA85" s="13" t="str">
        <f>IF(IF(D85="集成材",X85*'3＿各種係数値'!$F$9/100,0)+IF(D85="合板",X85*'3＿各種係数値'!$F$10/100,0)+IF(D85="CLT",X85*'3＿各種係数値'!$F$11/100,0)+IF(D85="LVL",X85*'3＿各種係数値'!$F$12/100,0)=0," ",IF(D85="集成材",X85*'3＿各種係数値'!$F$9/100,0)+IF(D85="合板",X85*'3＿各種係数値'!$F$10/100,0)+IF(D85="CLT",X85*'3＿各種係数値'!$F$11/100,0)+IF(D85="LVL",X85*'3＿各種係数値'!$F$12/100,0))</f>
        <v xml:space="preserve"> </v>
      </c>
      <c r="AB85" s="13" t="str">
        <f t="shared" si="11"/>
        <v xml:space="preserve"> </v>
      </c>
      <c r="AC85" s="153"/>
      <c r="AD85" s="154"/>
      <c r="AE85" s="13" t="str">
        <f t="shared" si="12"/>
        <v xml:space="preserve"> </v>
      </c>
    </row>
    <row r="86" spans="2:31" ht="27" customHeight="1">
      <c r="B86" s="2">
        <f t="shared" si="14"/>
        <v>73</v>
      </c>
      <c r="C86" s="143"/>
      <c r="D86" s="143"/>
      <c r="E86" s="144"/>
      <c r="F86" s="145"/>
      <c r="G86" s="146"/>
      <c r="H86" s="146"/>
      <c r="I86" s="270"/>
      <c r="J86" s="271"/>
      <c r="K86" s="147"/>
      <c r="L86" s="270"/>
      <c r="M86" s="271"/>
      <c r="N86" s="147"/>
      <c r="O86" s="147"/>
      <c r="P86" s="147"/>
      <c r="Q86" s="147"/>
      <c r="R86" s="13" t="str">
        <f t="shared" si="7"/>
        <v xml:space="preserve"> </v>
      </c>
      <c r="S86" s="13" t="str">
        <f t="shared" si="8"/>
        <v xml:space="preserve"> </v>
      </c>
      <c r="T86" s="13" t="str">
        <f t="shared" si="9"/>
        <v/>
      </c>
      <c r="U86" s="13" t="str">
        <f t="shared" si="10"/>
        <v/>
      </c>
      <c r="V86" s="147"/>
      <c r="W86" s="147"/>
      <c r="X86" s="147"/>
      <c r="Y86" s="13" t="str">
        <f>IF(OR(V86="スギ",W86="スギ"),IF(C86="製材区分（製材・集成材・CLT等）",X86*'3＿各種係数値'!$F$13/100,X86*'3＿各種係数値'!$F$15/100)," ")</f>
        <v xml:space="preserve"> </v>
      </c>
      <c r="Z86" s="13" t="str">
        <f>IF(OR(V86="ヒノキ",W86="ヒノキ"),IF(C86="製材区分（製材・集成材・CLT等）",X86*'3＿各種係数値'!$F$14/100,X86*'3＿各種係数値'!$F$16/100)," ")</f>
        <v xml:space="preserve"> </v>
      </c>
      <c r="AA86" s="13" t="str">
        <f>IF(IF(D86="集成材",X86*'3＿各種係数値'!$F$9/100,0)+IF(D86="合板",X86*'3＿各種係数値'!$F$10/100,0)+IF(D86="CLT",X86*'3＿各種係数値'!$F$11/100,0)+IF(D86="LVL",X86*'3＿各種係数値'!$F$12/100,0)=0," ",IF(D86="集成材",X86*'3＿各種係数値'!$F$9/100,0)+IF(D86="合板",X86*'3＿各種係数値'!$F$10/100,0)+IF(D86="CLT",X86*'3＿各種係数値'!$F$11/100,0)+IF(D86="LVL",X86*'3＿各種係数値'!$F$12/100,0))</f>
        <v xml:space="preserve"> </v>
      </c>
      <c r="AB86" s="13" t="str">
        <f t="shared" si="11"/>
        <v xml:space="preserve"> </v>
      </c>
      <c r="AC86" s="153"/>
      <c r="AD86" s="154"/>
      <c r="AE86" s="13" t="str">
        <f t="shared" si="12"/>
        <v xml:space="preserve"> </v>
      </c>
    </row>
    <row r="87" spans="2:31" ht="27" customHeight="1">
      <c r="B87" s="2">
        <f t="shared" si="14"/>
        <v>74</v>
      </c>
      <c r="C87" s="143"/>
      <c r="D87" s="143"/>
      <c r="E87" s="144"/>
      <c r="F87" s="145"/>
      <c r="G87" s="146"/>
      <c r="H87" s="146"/>
      <c r="I87" s="270"/>
      <c r="J87" s="271"/>
      <c r="K87" s="147"/>
      <c r="L87" s="270"/>
      <c r="M87" s="271"/>
      <c r="N87" s="147"/>
      <c r="O87" s="147"/>
      <c r="P87" s="147"/>
      <c r="Q87" s="147"/>
      <c r="R87" s="13" t="str">
        <f t="shared" si="7"/>
        <v xml:space="preserve"> </v>
      </c>
      <c r="S87" s="13" t="str">
        <f t="shared" si="8"/>
        <v xml:space="preserve"> </v>
      </c>
      <c r="T87" s="13" t="str">
        <f t="shared" si="9"/>
        <v/>
      </c>
      <c r="U87" s="13" t="str">
        <f t="shared" si="10"/>
        <v/>
      </c>
      <c r="V87" s="147"/>
      <c r="W87" s="147"/>
      <c r="X87" s="147"/>
      <c r="Y87" s="13" t="str">
        <f>IF(OR(V87="スギ",W87="スギ"),IF(C87="製材区分（製材・集成材・CLT等）",X87*'3＿各種係数値'!$F$13/100,X87*'3＿各種係数値'!$F$15/100)," ")</f>
        <v xml:space="preserve"> </v>
      </c>
      <c r="Z87" s="13" t="str">
        <f>IF(OR(V87="ヒノキ",W87="ヒノキ"),IF(C87="製材区分（製材・集成材・CLT等）",X87*'3＿各種係数値'!$F$14/100,X87*'3＿各種係数値'!$F$16/100)," ")</f>
        <v xml:space="preserve"> </v>
      </c>
      <c r="AA87" s="13" t="str">
        <f>IF(IF(D87="集成材",X87*'3＿各種係数値'!$F$9/100,0)+IF(D87="合板",X87*'3＿各種係数値'!$F$10/100,0)+IF(D87="CLT",X87*'3＿各種係数値'!$F$11/100,0)+IF(D87="LVL",X87*'3＿各種係数値'!$F$12/100,0)=0," ",IF(D87="集成材",X87*'3＿各種係数値'!$F$9/100,0)+IF(D87="合板",X87*'3＿各種係数値'!$F$10/100,0)+IF(D87="CLT",X87*'3＿各種係数値'!$F$11/100,0)+IF(D87="LVL",X87*'3＿各種係数値'!$F$12/100,0))</f>
        <v xml:space="preserve"> </v>
      </c>
      <c r="AB87" s="13" t="str">
        <f t="shared" si="11"/>
        <v xml:space="preserve"> </v>
      </c>
      <c r="AC87" s="153"/>
      <c r="AD87" s="154"/>
      <c r="AE87" s="13" t="str">
        <f t="shared" si="12"/>
        <v xml:space="preserve"> </v>
      </c>
    </row>
    <row r="88" spans="2:31" ht="27" customHeight="1">
      <c r="B88" s="2">
        <f t="shared" si="14"/>
        <v>75</v>
      </c>
      <c r="C88" s="143"/>
      <c r="D88" s="143"/>
      <c r="E88" s="144"/>
      <c r="F88" s="145"/>
      <c r="G88" s="146"/>
      <c r="H88" s="146"/>
      <c r="I88" s="270"/>
      <c r="J88" s="271"/>
      <c r="K88" s="147"/>
      <c r="L88" s="270"/>
      <c r="M88" s="271"/>
      <c r="N88" s="147"/>
      <c r="O88" s="147"/>
      <c r="P88" s="147"/>
      <c r="Q88" s="147"/>
      <c r="R88" s="13" t="str">
        <f t="shared" si="7"/>
        <v xml:space="preserve"> </v>
      </c>
      <c r="S88" s="13" t="str">
        <f t="shared" si="8"/>
        <v xml:space="preserve"> </v>
      </c>
      <c r="T88" s="13" t="str">
        <f t="shared" si="9"/>
        <v/>
      </c>
      <c r="U88" s="13" t="str">
        <f t="shared" si="10"/>
        <v/>
      </c>
      <c r="V88" s="147"/>
      <c r="W88" s="147"/>
      <c r="X88" s="147"/>
      <c r="Y88" s="13" t="str">
        <f>IF(OR(V88="スギ",W88="スギ"),IF(C88="製材区分（製材・集成材・CLT等）",X88*'3＿各種係数値'!$F$13/100,X88*'3＿各種係数値'!$F$15/100)," ")</f>
        <v xml:space="preserve"> </v>
      </c>
      <c r="Z88" s="13" t="str">
        <f>IF(OR(V88="ヒノキ",W88="ヒノキ"),IF(C88="製材区分（製材・集成材・CLT等）",X88*'3＿各種係数値'!$F$14/100,X88*'3＿各種係数値'!$F$16/100)," ")</f>
        <v xml:space="preserve"> </v>
      </c>
      <c r="AA88" s="13" t="str">
        <f>IF(IF(D88="集成材",X88*'3＿各種係数値'!$F$9/100,0)+IF(D88="合板",X88*'3＿各種係数値'!$F$10/100,0)+IF(D88="CLT",X88*'3＿各種係数値'!$F$11/100,0)+IF(D88="LVL",X88*'3＿各種係数値'!$F$12/100,0)=0," ",IF(D88="集成材",X88*'3＿各種係数値'!$F$9/100,0)+IF(D88="合板",X88*'3＿各種係数値'!$F$10/100,0)+IF(D88="CLT",X88*'3＿各種係数値'!$F$11/100,0)+IF(D88="LVL",X88*'3＿各種係数値'!$F$12/100,0))</f>
        <v xml:space="preserve"> </v>
      </c>
      <c r="AB88" s="13" t="str">
        <f t="shared" si="11"/>
        <v xml:space="preserve"> </v>
      </c>
      <c r="AC88" s="153"/>
      <c r="AD88" s="154"/>
      <c r="AE88" s="13" t="str">
        <f t="shared" si="12"/>
        <v xml:space="preserve"> </v>
      </c>
    </row>
    <row r="89" spans="2:31" ht="27" customHeight="1">
      <c r="B89" s="2">
        <f t="shared" si="14"/>
        <v>76</v>
      </c>
      <c r="C89" s="143"/>
      <c r="D89" s="143"/>
      <c r="E89" s="144"/>
      <c r="F89" s="145"/>
      <c r="G89" s="146"/>
      <c r="H89" s="146"/>
      <c r="I89" s="270"/>
      <c r="J89" s="271"/>
      <c r="K89" s="147"/>
      <c r="L89" s="270"/>
      <c r="M89" s="271"/>
      <c r="N89" s="147"/>
      <c r="O89" s="147"/>
      <c r="P89" s="147"/>
      <c r="Q89" s="147"/>
      <c r="R89" s="13" t="str">
        <f t="shared" si="7"/>
        <v xml:space="preserve"> </v>
      </c>
      <c r="S89" s="13" t="str">
        <f t="shared" si="8"/>
        <v xml:space="preserve"> </v>
      </c>
      <c r="T89" s="13" t="str">
        <f t="shared" si="9"/>
        <v/>
      </c>
      <c r="U89" s="13" t="str">
        <f t="shared" si="10"/>
        <v/>
      </c>
      <c r="V89" s="147"/>
      <c r="W89" s="147"/>
      <c r="X89" s="147"/>
      <c r="Y89" s="13" t="str">
        <f>IF(OR(V89="スギ",W89="スギ"),IF(C89="製材区分（製材・集成材・CLT等）",X89*'3＿各種係数値'!$F$13/100,X89*'3＿各種係数値'!$F$15/100)," ")</f>
        <v xml:space="preserve"> </v>
      </c>
      <c r="Z89" s="13" t="str">
        <f>IF(OR(V89="ヒノキ",W89="ヒノキ"),IF(C89="製材区分（製材・集成材・CLT等）",X89*'3＿各種係数値'!$F$14/100,X89*'3＿各種係数値'!$F$16/100)," ")</f>
        <v xml:space="preserve"> </v>
      </c>
      <c r="AA89" s="13" t="str">
        <f>IF(IF(D89="集成材",X89*'3＿各種係数値'!$F$9/100,0)+IF(D89="合板",X89*'3＿各種係数値'!$F$10/100,0)+IF(D89="CLT",X89*'3＿各種係数値'!$F$11/100,0)+IF(D89="LVL",X89*'3＿各種係数値'!$F$12/100,0)=0," ",IF(D89="集成材",X89*'3＿各種係数値'!$F$9/100,0)+IF(D89="合板",X89*'3＿各種係数値'!$F$10/100,0)+IF(D89="CLT",X89*'3＿各種係数値'!$F$11/100,0)+IF(D89="LVL",X89*'3＿各種係数値'!$F$12/100,0))</f>
        <v xml:space="preserve"> </v>
      </c>
      <c r="AB89" s="13" t="str">
        <f t="shared" si="11"/>
        <v xml:space="preserve"> </v>
      </c>
      <c r="AC89" s="153"/>
      <c r="AD89" s="154"/>
      <c r="AE89" s="13" t="str">
        <f t="shared" si="12"/>
        <v xml:space="preserve"> </v>
      </c>
    </row>
    <row r="90" spans="2:31" ht="27" customHeight="1">
      <c r="B90" s="2">
        <f t="shared" si="14"/>
        <v>77</v>
      </c>
      <c r="C90" s="143"/>
      <c r="D90" s="143"/>
      <c r="E90" s="144"/>
      <c r="F90" s="145"/>
      <c r="G90" s="146"/>
      <c r="H90" s="146"/>
      <c r="I90" s="270"/>
      <c r="J90" s="271"/>
      <c r="K90" s="147"/>
      <c r="L90" s="270"/>
      <c r="M90" s="271"/>
      <c r="N90" s="147"/>
      <c r="O90" s="147"/>
      <c r="P90" s="147"/>
      <c r="Q90" s="147"/>
      <c r="R90" s="13" t="str">
        <f t="shared" si="7"/>
        <v xml:space="preserve"> </v>
      </c>
      <c r="S90" s="13" t="str">
        <f t="shared" si="8"/>
        <v xml:space="preserve"> </v>
      </c>
      <c r="T90" s="13" t="str">
        <f t="shared" si="9"/>
        <v/>
      </c>
      <c r="U90" s="13" t="str">
        <f t="shared" si="10"/>
        <v/>
      </c>
      <c r="V90" s="147"/>
      <c r="W90" s="147"/>
      <c r="X90" s="147"/>
      <c r="Y90" s="13" t="str">
        <f>IF(OR(V90="スギ",W90="スギ"),IF(C90="製材区分（製材・集成材・CLT等）",X90*'3＿各種係数値'!$F$13/100,X90*'3＿各種係数値'!$F$15/100)," ")</f>
        <v xml:space="preserve"> </v>
      </c>
      <c r="Z90" s="13" t="str">
        <f>IF(OR(V90="ヒノキ",W90="ヒノキ"),IF(C90="製材区分（製材・集成材・CLT等）",X90*'3＿各種係数値'!$F$14/100,X90*'3＿各種係数値'!$F$16/100)," ")</f>
        <v xml:space="preserve"> </v>
      </c>
      <c r="AA90" s="13" t="str">
        <f>IF(IF(D90="集成材",X90*'3＿各種係数値'!$F$9/100,0)+IF(D90="合板",X90*'3＿各種係数値'!$F$10/100,0)+IF(D90="CLT",X90*'3＿各種係数値'!$F$11/100,0)+IF(D90="LVL",X90*'3＿各種係数値'!$F$12/100,0)=0," ",IF(D90="集成材",X90*'3＿各種係数値'!$F$9/100,0)+IF(D90="合板",X90*'3＿各種係数値'!$F$10/100,0)+IF(D90="CLT",X90*'3＿各種係数値'!$F$11/100,0)+IF(D90="LVL",X90*'3＿各種係数値'!$F$12/100,0))</f>
        <v xml:space="preserve"> </v>
      </c>
      <c r="AB90" s="13" t="str">
        <f t="shared" si="11"/>
        <v xml:space="preserve"> </v>
      </c>
      <c r="AC90" s="153"/>
      <c r="AD90" s="154"/>
      <c r="AE90" s="13" t="str">
        <f t="shared" si="12"/>
        <v xml:space="preserve"> </v>
      </c>
    </row>
    <row r="91" spans="2:31" ht="27" customHeight="1">
      <c r="B91" s="2">
        <f t="shared" si="14"/>
        <v>78</v>
      </c>
      <c r="C91" s="143"/>
      <c r="D91" s="143"/>
      <c r="E91" s="144"/>
      <c r="F91" s="145"/>
      <c r="G91" s="146"/>
      <c r="H91" s="146"/>
      <c r="I91" s="270"/>
      <c r="J91" s="271"/>
      <c r="K91" s="147"/>
      <c r="L91" s="270"/>
      <c r="M91" s="271"/>
      <c r="N91" s="147"/>
      <c r="O91" s="147"/>
      <c r="P91" s="147"/>
      <c r="Q91" s="147"/>
      <c r="R91" s="13" t="str">
        <f t="shared" si="7"/>
        <v xml:space="preserve"> </v>
      </c>
      <c r="S91" s="13" t="str">
        <f t="shared" si="8"/>
        <v xml:space="preserve"> </v>
      </c>
      <c r="T91" s="13" t="str">
        <f t="shared" si="9"/>
        <v/>
      </c>
      <c r="U91" s="13" t="str">
        <f t="shared" si="10"/>
        <v/>
      </c>
      <c r="V91" s="147"/>
      <c r="W91" s="147"/>
      <c r="X91" s="147"/>
      <c r="Y91" s="13" t="str">
        <f>IF(OR(V91="スギ",W91="スギ"),IF(C91="製材区分（製材・集成材・CLT等）",X91*'3＿各種係数値'!$F$13/100,X91*'3＿各種係数値'!$F$15/100)," ")</f>
        <v xml:space="preserve"> </v>
      </c>
      <c r="Z91" s="13" t="str">
        <f>IF(OR(V91="ヒノキ",W91="ヒノキ"),IF(C91="製材区分（製材・集成材・CLT等）",X91*'3＿各種係数値'!$F$14/100,X91*'3＿各種係数値'!$F$16/100)," ")</f>
        <v xml:space="preserve"> </v>
      </c>
      <c r="AA91" s="13" t="str">
        <f>IF(IF(D91="集成材",X91*'3＿各種係数値'!$F$9/100,0)+IF(D91="合板",X91*'3＿各種係数値'!$F$10/100,0)+IF(D91="CLT",X91*'3＿各種係数値'!$F$11/100,0)+IF(D91="LVL",X91*'3＿各種係数値'!$F$12/100,0)=0," ",IF(D91="集成材",X91*'3＿各種係数値'!$F$9/100,0)+IF(D91="合板",X91*'3＿各種係数値'!$F$10/100,0)+IF(D91="CLT",X91*'3＿各種係数値'!$F$11/100,0)+IF(D91="LVL",X91*'3＿各種係数値'!$F$12/100,0))</f>
        <v xml:space="preserve"> </v>
      </c>
      <c r="AB91" s="13" t="str">
        <f t="shared" si="11"/>
        <v xml:space="preserve"> </v>
      </c>
      <c r="AC91" s="153"/>
      <c r="AD91" s="154"/>
      <c r="AE91" s="13" t="str">
        <f t="shared" si="12"/>
        <v xml:space="preserve"> </v>
      </c>
    </row>
    <row r="92" spans="2:31" ht="27" customHeight="1">
      <c r="B92" s="2">
        <f t="shared" si="14"/>
        <v>79</v>
      </c>
      <c r="C92" s="143"/>
      <c r="D92" s="143"/>
      <c r="E92" s="144"/>
      <c r="F92" s="145"/>
      <c r="G92" s="146"/>
      <c r="H92" s="146"/>
      <c r="I92" s="270"/>
      <c r="J92" s="271"/>
      <c r="K92" s="147"/>
      <c r="L92" s="270"/>
      <c r="M92" s="271"/>
      <c r="N92" s="147"/>
      <c r="O92" s="147"/>
      <c r="P92" s="147"/>
      <c r="Q92" s="147"/>
      <c r="R92" s="13" t="str">
        <f t="shared" si="7"/>
        <v xml:space="preserve"> </v>
      </c>
      <c r="S92" s="13" t="str">
        <f t="shared" si="8"/>
        <v xml:space="preserve"> </v>
      </c>
      <c r="T92" s="13" t="str">
        <f t="shared" si="9"/>
        <v/>
      </c>
      <c r="U92" s="13" t="str">
        <f t="shared" si="10"/>
        <v/>
      </c>
      <c r="V92" s="147"/>
      <c r="W92" s="147"/>
      <c r="X92" s="147"/>
      <c r="Y92" s="13" t="str">
        <f>IF(OR(V92="スギ",W92="スギ"),IF(C92="製材区分（製材・集成材・CLT等）",X92*'3＿各種係数値'!$F$13/100,X92*'3＿各種係数値'!$F$15/100)," ")</f>
        <v xml:space="preserve"> </v>
      </c>
      <c r="Z92" s="13" t="str">
        <f>IF(OR(V92="ヒノキ",W92="ヒノキ"),IF(C92="製材区分（製材・集成材・CLT等）",X92*'3＿各種係数値'!$F$14/100,X92*'3＿各種係数値'!$F$16/100)," ")</f>
        <v xml:space="preserve"> </v>
      </c>
      <c r="AA92" s="13" t="str">
        <f>IF(IF(D92="集成材",X92*'3＿各種係数値'!$F$9/100,0)+IF(D92="合板",X92*'3＿各種係数値'!$F$10/100,0)+IF(D92="CLT",X92*'3＿各種係数値'!$F$11/100,0)+IF(D92="LVL",X92*'3＿各種係数値'!$F$12/100,0)=0," ",IF(D92="集成材",X92*'3＿各種係数値'!$F$9/100,0)+IF(D92="合板",X92*'3＿各種係数値'!$F$10/100,0)+IF(D92="CLT",X92*'3＿各種係数値'!$F$11/100,0)+IF(D92="LVL",X92*'3＿各種係数値'!$F$12/100,0))</f>
        <v xml:space="preserve"> </v>
      </c>
      <c r="AB92" s="13" t="str">
        <f t="shared" si="11"/>
        <v xml:space="preserve"> </v>
      </c>
      <c r="AC92" s="153"/>
      <c r="AD92" s="154"/>
      <c r="AE92" s="13" t="str">
        <f t="shared" si="12"/>
        <v xml:space="preserve"> </v>
      </c>
    </row>
    <row r="93" spans="2:31" ht="27" customHeight="1" thickBot="1">
      <c r="B93" s="2">
        <f t="shared" si="14"/>
        <v>80</v>
      </c>
      <c r="C93" s="143"/>
      <c r="D93" s="143"/>
      <c r="E93" s="144"/>
      <c r="F93" s="145"/>
      <c r="G93" s="146"/>
      <c r="H93" s="146"/>
      <c r="I93" s="270"/>
      <c r="J93" s="271"/>
      <c r="K93" s="147"/>
      <c r="L93" s="270"/>
      <c r="M93" s="271"/>
      <c r="N93" s="147"/>
      <c r="O93" s="147"/>
      <c r="P93" s="147"/>
      <c r="Q93" s="147"/>
      <c r="R93" s="13" t="str">
        <f t="shared" si="7"/>
        <v xml:space="preserve"> </v>
      </c>
      <c r="S93" s="13" t="str">
        <f t="shared" si="8"/>
        <v xml:space="preserve"> </v>
      </c>
      <c r="T93" s="13" t="str">
        <f t="shared" si="9"/>
        <v/>
      </c>
      <c r="U93" s="13" t="str">
        <f t="shared" si="10"/>
        <v/>
      </c>
      <c r="V93" s="147"/>
      <c r="W93" s="147"/>
      <c r="X93" s="147"/>
      <c r="Y93" s="13" t="str">
        <f>IF(OR(V93="スギ",W93="スギ"),IF(C93="製材区分（製材・集成材・CLT等）",X93*'3＿各種係数値'!$F$13/100,X93*'3＿各種係数値'!$F$15/100)," ")</f>
        <v xml:space="preserve"> </v>
      </c>
      <c r="Z93" s="13" t="str">
        <f>IF(OR(V93="ヒノキ",W93="ヒノキ"),IF(C93="製材区分（製材・集成材・CLT等）",X93*'3＿各種係数値'!$F$14/100,X93*'3＿各種係数値'!$F$16/100)," ")</f>
        <v xml:space="preserve"> </v>
      </c>
      <c r="AA93" s="13" t="str">
        <f>IF(IF(D93="集成材",X93*'3＿各種係数値'!$F$9/100,0)+IF(D93="合板",X93*'3＿各種係数値'!$F$10/100,0)+IF(D93="CLT",X93*'3＿各種係数値'!$F$11/100,0)+IF(D93="LVL",X93*'3＿各種係数値'!$F$12/100,0)=0," ",IF(D93="集成材",X93*'3＿各種係数値'!$F$9/100,0)+IF(D93="合板",X93*'3＿各種係数値'!$F$10/100,0)+IF(D93="CLT",X93*'3＿各種係数値'!$F$11/100,0)+IF(D93="LVL",X93*'3＿各種係数値'!$F$12/100,0))</f>
        <v xml:space="preserve"> </v>
      </c>
      <c r="AB93" s="13" t="str">
        <f t="shared" si="11"/>
        <v xml:space="preserve"> </v>
      </c>
      <c r="AC93" s="153"/>
      <c r="AD93" s="154"/>
      <c r="AE93" s="13" t="str">
        <f t="shared" si="12"/>
        <v xml:space="preserve"> </v>
      </c>
    </row>
    <row r="94" spans="2:31" ht="27" customHeight="1" thickTop="1">
      <c r="B94" s="9" t="s">
        <v>10</v>
      </c>
      <c r="C94" s="8"/>
      <c r="D94" s="8"/>
      <c r="E94" s="8"/>
      <c r="F94" s="8"/>
      <c r="G94" s="21"/>
      <c r="H94" s="20">
        <f>SUM(H14:H93)</f>
        <v>0</v>
      </c>
      <c r="I94" s="297"/>
      <c r="J94" s="297"/>
      <c r="K94" s="20">
        <f>SUM(K14:K93)</f>
        <v>0</v>
      </c>
      <c r="L94" s="297"/>
      <c r="M94" s="297"/>
      <c r="N94" s="20">
        <f>SUM(N14:N93)</f>
        <v>0</v>
      </c>
      <c r="O94" s="20"/>
      <c r="P94" s="20"/>
      <c r="Q94" s="20"/>
      <c r="R94" s="20">
        <f>SUM(R14:R93)</f>
        <v>0</v>
      </c>
      <c r="S94" s="20">
        <f>SUM(S14:S93)</f>
        <v>0</v>
      </c>
      <c r="T94" s="20">
        <f>SUM(T14:T93)</f>
        <v>0</v>
      </c>
      <c r="U94" s="20">
        <f>SUM(U14:U93)</f>
        <v>0</v>
      </c>
      <c r="V94" s="20"/>
      <c r="W94" s="20"/>
      <c r="X94" s="20">
        <f>SUM(X14:X93)</f>
        <v>0</v>
      </c>
      <c r="Y94" s="20">
        <f>SUM(Y14:Y93)</f>
        <v>0</v>
      </c>
      <c r="Z94" s="20">
        <f>SUM(Z14:Z93)</f>
        <v>0</v>
      </c>
      <c r="AA94" s="20">
        <f>SUM(AA14:AA93)</f>
        <v>0</v>
      </c>
      <c r="AB94" s="20">
        <f>SUM(AB14:AB93)</f>
        <v>0</v>
      </c>
      <c r="AC94" s="21"/>
      <c r="AD94" s="20">
        <f>SUM(AD14:AD93)</f>
        <v>0</v>
      </c>
      <c r="AE94" s="20">
        <f>SUM(AE14:AE93)</f>
        <v>0</v>
      </c>
    </row>
    <row r="96" spans="2:31" ht="21" customHeight="1">
      <c r="G96" s="282" t="s">
        <v>65</v>
      </c>
      <c r="H96" s="283"/>
      <c r="I96" s="283"/>
      <c r="J96" s="283"/>
      <c r="K96" s="283"/>
      <c r="L96" s="283"/>
      <c r="M96" s="283"/>
      <c r="N96" s="284"/>
      <c r="O96" s="275" t="s">
        <v>319</v>
      </c>
      <c r="P96" s="276"/>
      <c r="Q96" s="279"/>
      <c r="R96" s="279"/>
      <c r="S96" s="279"/>
      <c r="T96" s="279"/>
      <c r="U96" s="279"/>
      <c r="V96" s="279"/>
      <c r="W96" s="279"/>
      <c r="X96" s="279"/>
      <c r="Y96" s="280"/>
      <c r="Z96" s="280"/>
      <c r="AA96" s="280"/>
      <c r="AB96" s="281"/>
      <c r="AC96" s="288" t="s">
        <v>70</v>
      </c>
      <c r="AD96" s="289"/>
      <c r="AE96" s="290"/>
    </row>
    <row r="97" spans="7:31" ht="21" customHeight="1">
      <c r="G97" s="285"/>
      <c r="H97" s="286"/>
      <c r="I97" s="286"/>
      <c r="J97" s="286"/>
      <c r="K97" s="286"/>
      <c r="L97" s="286"/>
      <c r="M97" s="286"/>
      <c r="N97" s="287"/>
      <c r="O97" s="275" t="s">
        <v>56</v>
      </c>
      <c r="P97" s="276"/>
      <c r="Q97" s="276"/>
      <c r="R97" s="276"/>
      <c r="S97" s="276"/>
      <c r="T97" s="276"/>
      <c r="U97" s="277"/>
      <c r="V97" s="275" t="s">
        <v>58</v>
      </c>
      <c r="W97" s="276"/>
      <c r="X97" s="279"/>
      <c r="Y97" s="280"/>
      <c r="Z97" s="280"/>
      <c r="AA97" s="280"/>
      <c r="AB97" s="281"/>
      <c r="AC97" s="291"/>
      <c r="AD97" s="292"/>
      <c r="AE97" s="293"/>
    </row>
    <row r="98" spans="7:31" ht="21" customHeight="1">
      <c r="G98" s="22" t="s">
        <v>68</v>
      </c>
      <c r="H98" s="23">
        <f>H94</f>
        <v>0</v>
      </c>
      <c r="I98" s="24" t="s">
        <v>69</v>
      </c>
      <c r="J98" s="24"/>
      <c r="K98" s="25">
        <f>K94+N94</f>
        <v>0</v>
      </c>
      <c r="L98" s="26"/>
      <c r="M98" s="26"/>
      <c r="N98" s="26"/>
      <c r="O98" s="278" t="s">
        <v>67</v>
      </c>
      <c r="P98" s="279"/>
      <c r="Q98" s="279"/>
      <c r="R98" s="280"/>
      <c r="S98" s="281"/>
      <c r="T98" s="47">
        <f>T94</f>
        <v>0</v>
      </c>
      <c r="U98" s="115"/>
      <c r="V98" s="278" t="s">
        <v>67</v>
      </c>
      <c r="W98" s="279"/>
      <c r="X98" s="280"/>
      <c r="Y98" s="280"/>
      <c r="Z98" s="281"/>
      <c r="AA98" s="47">
        <f>AA94</f>
        <v>0</v>
      </c>
      <c r="AB98" s="115"/>
      <c r="AC98" s="294" t="s">
        <v>71</v>
      </c>
      <c r="AD98" s="294"/>
      <c r="AE98" s="27">
        <f>H98+T98+AA98</f>
        <v>0</v>
      </c>
    </row>
    <row r="99" spans="7:31" ht="21" customHeight="1">
      <c r="G99" s="24" t="s">
        <v>35</v>
      </c>
      <c r="H99" s="27">
        <f>SUMIFS(H14:H93,G14:G93,"スギ")</f>
        <v>0</v>
      </c>
      <c r="I99" s="26"/>
      <c r="J99" s="26"/>
      <c r="K99" s="26"/>
      <c r="L99" s="26"/>
      <c r="M99" s="26"/>
      <c r="N99" s="26"/>
      <c r="O99" s="278" t="s">
        <v>66</v>
      </c>
      <c r="P99" s="279"/>
      <c r="Q99" s="279"/>
      <c r="R99" s="280"/>
      <c r="S99" s="281"/>
      <c r="T99" s="47">
        <f>R94</f>
        <v>0</v>
      </c>
      <c r="U99" s="115"/>
      <c r="V99" s="278" t="s">
        <v>35</v>
      </c>
      <c r="W99" s="279"/>
      <c r="X99" s="280"/>
      <c r="Y99" s="280"/>
      <c r="Z99" s="281"/>
      <c r="AA99" s="47">
        <f>Y94</f>
        <v>0</v>
      </c>
      <c r="AB99" s="115"/>
      <c r="AC99" s="294" t="s">
        <v>72</v>
      </c>
      <c r="AD99" s="294"/>
      <c r="AE99" s="27">
        <f>H99+T99+AA99</f>
        <v>0</v>
      </c>
    </row>
    <row r="100" spans="7:31" ht="21" customHeight="1">
      <c r="G100" s="24" t="s">
        <v>36</v>
      </c>
      <c r="H100" s="27">
        <f>SUMIFS(H14:H93,G14:G93,"ヒノキ")</f>
        <v>0</v>
      </c>
      <c r="I100" s="26"/>
      <c r="J100" s="26"/>
      <c r="K100" s="26"/>
      <c r="L100" s="26"/>
      <c r="M100" s="26"/>
      <c r="N100" s="26"/>
      <c r="O100" s="278" t="s">
        <v>36</v>
      </c>
      <c r="P100" s="279"/>
      <c r="Q100" s="279"/>
      <c r="R100" s="280"/>
      <c r="S100" s="281"/>
      <c r="T100" s="47">
        <f>S94</f>
        <v>0</v>
      </c>
      <c r="U100" s="115"/>
      <c r="V100" s="278" t="s">
        <v>36</v>
      </c>
      <c r="W100" s="279"/>
      <c r="X100" s="280"/>
      <c r="Y100" s="280"/>
      <c r="Z100" s="281"/>
      <c r="AA100" s="47">
        <f>Z94</f>
        <v>0</v>
      </c>
      <c r="AB100" s="115"/>
      <c r="AC100" s="294" t="s">
        <v>73</v>
      </c>
      <c r="AD100" s="294"/>
      <c r="AE100" s="27">
        <f>H100+T100+AA100</f>
        <v>0</v>
      </c>
    </row>
  </sheetData>
  <sheetProtection algorithmName="SHA-512" hashValue="kRZLwRDcm/cz83mSFjIR5sUA3hwm9cyh9CRq0sakwCgdlaE8WlyCqLITUxmbjY0Y+71i34DsIqYruXH3G2xEEw==" saltValue="HmzDO4r5VgDNoE2ccnu/gg==" spinCount="100000" sheet="1" objects="1" scenarios="1"/>
  <mergeCells count="204">
    <mergeCell ref="F9:F13"/>
    <mergeCell ref="D7:E7"/>
    <mergeCell ref="I17:J17"/>
    <mergeCell ref="I18:J18"/>
    <mergeCell ref="I19:J19"/>
    <mergeCell ref="I20:J20"/>
    <mergeCell ref="I21:J21"/>
    <mergeCell ref="I22:J22"/>
    <mergeCell ref="B3:C3"/>
    <mergeCell ref="B4:C4"/>
    <mergeCell ref="B5:C5"/>
    <mergeCell ref="I14:J14"/>
    <mergeCell ref="I15:J15"/>
    <mergeCell ref="I16:J16"/>
    <mergeCell ref="B9:B13"/>
    <mergeCell ref="C9:C13"/>
    <mergeCell ref="E9:E13"/>
    <mergeCell ref="G9:AE9"/>
    <mergeCell ref="G10:N10"/>
    <mergeCell ref="AE10:AE13"/>
    <mergeCell ref="AC10:AD12"/>
    <mergeCell ref="I13:J13"/>
    <mergeCell ref="J12:K12"/>
    <mergeCell ref="I11:K11"/>
    <mergeCell ref="M12:N12"/>
    <mergeCell ref="L20:M20"/>
    <mergeCell ref="L21:M21"/>
    <mergeCell ref="L22:M22"/>
    <mergeCell ref="D3:E3"/>
    <mergeCell ref="D4:E4"/>
    <mergeCell ref="I50:J50"/>
    <mergeCell ref="L14:M14"/>
    <mergeCell ref="L15:M15"/>
    <mergeCell ref="L16:M16"/>
    <mergeCell ref="L17:M17"/>
    <mergeCell ref="L18:M18"/>
    <mergeCell ref="L19:M19"/>
    <mergeCell ref="I41:J41"/>
    <mergeCell ref="I42:J42"/>
    <mergeCell ref="I43:J43"/>
    <mergeCell ref="I44:J44"/>
    <mergeCell ref="I45:J45"/>
    <mergeCell ref="I46:J46"/>
    <mergeCell ref="I35:J35"/>
    <mergeCell ref="I36:J36"/>
    <mergeCell ref="I37:J37"/>
    <mergeCell ref="I38:J38"/>
    <mergeCell ref="D5:E5"/>
    <mergeCell ref="I23:J23"/>
    <mergeCell ref="I24:J24"/>
    <mergeCell ref="I25:J25"/>
    <mergeCell ref="I26:J26"/>
    <mergeCell ref="I27:J27"/>
    <mergeCell ref="I28:J28"/>
    <mergeCell ref="I93:J93"/>
    <mergeCell ref="I39:J39"/>
    <mergeCell ref="I40:J40"/>
    <mergeCell ref="I29:J29"/>
    <mergeCell ref="I30:J30"/>
    <mergeCell ref="I31:J31"/>
    <mergeCell ref="I32:J32"/>
    <mergeCell ref="I33:J33"/>
    <mergeCell ref="I47:J47"/>
    <mergeCell ref="I48:J48"/>
    <mergeCell ref="I53:J53"/>
    <mergeCell ref="I58:J58"/>
    <mergeCell ref="I63:J63"/>
    <mergeCell ref="I68:J68"/>
    <mergeCell ref="I73:J73"/>
    <mergeCell ref="I78:J78"/>
    <mergeCell ref="I83:J83"/>
    <mergeCell ref="I88:J88"/>
    <mergeCell ref="L11:N11"/>
    <mergeCell ref="I94:J94"/>
    <mergeCell ref="L94:M94"/>
    <mergeCell ref="D9:D13"/>
    <mergeCell ref="L50:M50"/>
    <mergeCell ref="B6:C6"/>
    <mergeCell ref="B7:C7"/>
    <mergeCell ref="I51:J51"/>
    <mergeCell ref="L51:M51"/>
    <mergeCell ref="I52:J52"/>
    <mergeCell ref="L52:M52"/>
    <mergeCell ref="L44:M44"/>
    <mergeCell ref="L45:M45"/>
    <mergeCell ref="L46:M46"/>
    <mergeCell ref="L47:M47"/>
    <mergeCell ref="L48:M48"/>
    <mergeCell ref="L49:M49"/>
    <mergeCell ref="L38:M38"/>
    <mergeCell ref="L39:M39"/>
    <mergeCell ref="L40:M40"/>
    <mergeCell ref="L41:M41"/>
    <mergeCell ref="L42:M42"/>
    <mergeCell ref="L23:M23"/>
    <mergeCell ref="L43:M43"/>
    <mergeCell ref="G96:N97"/>
    <mergeCell ref="AC96:AE97"/>
    <mergeCell ref="AC98:AD98"/>
    <mergeCell ref="AC99:AD99"/>
    <mergeCell ref="AC100:AD100"/>
    <mergeCell ref="V13:W13"/>
    <mergeCell ref="L31:M31"/>
    <mergeCell ref="L24:M24"/>
    <mergeCell ref="L25:M25"/>
    <mergeCell ref="L32:M32"/>
    <mergeCell ref="L33:M33"/>
    <mergeCell ref="L34:M34"/>
    <mergeCell ref="L35:M35"/>
    <mergeCell ref="L36:M36"/>
    <mergeCell ref="L37:M37"/>
    <mergeCell ref="L26:M26"/>
    <mergeCell ref="L27:M27"/>
    <mergeCell ref="L28:M28"/>
    <mergeCell ref="L29:M29"/>
    <mergeCell ref="L30:M30"/>
    <mergeCell ref="L13:M13"/>
    <mergeCell ref="L93:M93"/>
    <mergeCell ref="I49:J49"/>
    <mergeCell ref="I34:J34"/>
    <mergeCell ref="V11:AB12"/>
    <mergeCell ref="O10:AB10"/>
    <mergeCell ref="O11:U12"/>
    <mergeCell ref="O97:U97"/>
    <mergeCell ref="O98:S98"/>
    <mergeCell ref="O99:S99"/>
    <mergeCell ref="O100:S100"/>
    <mergeCell ref="O96:AB96"/>
    <mergeCell ref="V97:AB97"/>
    <mergeCell ref="V98:Z98"/>
    <mergeCell ref="V99:Z99"/>
    <mergeCell ref="V100:Z100"/>
    <mergeCell ref="L53:M53"/>
    <mergeCell ref="I54:J54"/>
    <mergeCell ref="L54:M54"/>
    <mergeCell ref="I55:J55"/>
    <mergeCell ref="L55:M55"/>
    <mergeCell ref="I56:J56"/>
    <mergeCell ref="L56:M56"/>
    <mergeCell ref="I57:J57"/>
    <mergeCell ref="L57:M57"/>
    <mergeCell ref="L58:M58"/>
    <mergeCell ref="I59:J59"/>
    <mergeCell ref="L59:M59"/>
    <mergeCell ref="I60:J60"/>
    <mergeCell ref="L60:M60"/>
    <mergeCell ref="I61:J61"/>
    <mergeCell ref="L61:M61"/>
    <mergeCell ref="I62:J62"/>
    <mergeCell ref="L62:M62"/>
    <mergeCell ref="L63:M63"/>
    <mergeCell ref="I64:J64"/>
    <mergeCell ref="L64:M64"/>
    <mergeCell ref="I65:J65"/>
    <mergeCell ref="L65:M65"/>
    <mergeCell ref="I66:J66"/>
    <mergeCell ref="L66:M66"/>
    <mergeCell ref="I67:J67"/>
    <mergeCell ref="L67:M67"/>
    <mergeCell ref="L68:M68"/>
    <mergeCell ref="I69:J69"/>
    <mergeCell ref="L69:M69"/>
    <mergeCell ref="I70:J70"/>
    <mergeCell ref="L70:M70"/>
    <mergeCell ref="I71:J71"/>
    <mergeCell ref="L71:M71"/>
    <mergeCell ref="I72:J72"/>
    <mergeCell ref="L72:M72"/>
    <mergeCell ref="L73:M73"/>
    <mergeCell ref="I74:J74"/>
    <mergeCell ref="L74:M74"/>
    <mergeCell ref="I75:J75"/>
    <mergeCell ref="L75:M75"/>
    <mergeCell ref="I76:J76"/>
    <mergeCell ref="L76:M76"/>
    <mergeCell ref="I77:J77"/>
    <mergeCell ref="L77:M77"/>
    <mergeCell ref="L78:M78"/>
    <mergeCell ref="I79:J79"/>
    <mergeCell ref="L79:M79"/>
    <mergeCell ref="I80:J80"/>
    <mergeCell ref="L80:M80"/>
    <mergeCell ref="I81:J81"/>
    <mergeCell ref="L81:M81"/>
    <mergeCell ref="I82:J82"/>
    <mergeCell ref="L82:M82"/>
    <mergeCell ref="L83:M83"/>
    <mergeCell ref="I84:J84"/>
    <mergeCell ref="L84:M84"/>
    <mergeCell ref="I85:J85"/>
    <mergeCell ref="L85:M85"/>
    <mergeCell ref="I86:J86"/>
    <mergeCell ref="L86:M86"/>
    <mergeCell ref="I87:J87"/>
    <mergeCell ref="L87:M87"/>
    <mergeCell ref="L88:M88"/>
    <mergeCell ref="I89:J89"/>
    <mergeCell ref="L89:M89"/>
    <mergeCell ref="I90:J90"/>
    <mergeCell ref="L90:M90"/>
    <mergeCell ref="I91:J91"/>
    <mergeCell ref="L91:M91"/>
    <mergeCell ref="I92:J92"/>
    <mergeCell ref="L92:M92"/>
  </mergeCells>
  <phoneticPr fontId="1"/>
  <dataValidations count="4">
    <dataValidation type="list" allowBlank="1" showInputMessage="1" showErrorMessage="1" sqref="C14:C93" xr:uid="{00000000-0002-0000-0000-000000000000}">
      <formula1>"製材区分（製材・集成材・ＣＬＴ等）,木質ボード（パーティクルボード）,木質ボード（硬質繊維板）,木質ボード（中質繊維板）,木質ボード（軟質繊維板）,合板区分（合板・ＬＶＬ等）"</formula1>
    </dataValidation>
    <dataValidation type="list" allowBlank="1" showInputMessage="1" showErrorMessage="1" sqref="I14:J93 L14:M93" xr:uid="{00000000-0002-0000-0000-000001000000}">
      <formula1>"樹種不明,スギ,ヒノキ,アカマツ,カラマツ,トドマツ,エゾマツ"</formula1>
    </dataValidation>
    <dataValidation type="list" allowBlank="1" showInputMessage="1" showErrorMessage="1" sqref="D14:D93" xr:uid="{00000000-0002-0000-0000-000002000000}">
      <formula1>"製材,集成材,合板,CLT,LVL,その他"</formula1>
    </dataValidation>
    <dataValidation type="list" allowBlank="1" showInputMessage="1" showErrorMessage="1" sqref="F14:F93" xr:uid="{00000000-0002-0000-0000-000003000000}">
      <formula1>"国産木材,混合製品（樹種の割合がわかるもの）,混合製品（樹種の割合がわからないもの）"</formula1>
    </dataValidation>
  </dataValidations>
  <pageMargins left="0.7" right="0.7" top="0.75" bottom="0.75" header="0.3" footer="0.3"/>
  <pageSetup paperSize="9" scale="33"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4000000}">
          <x14:formula1>
            <xm:f>'4_プルダウンリスト'!$B$3:$B$11</xm:f>
          </x14:formula1>
          <xm:sqref>AC14:AC93</xm:sqref>
        </x14:dataValidation>
        <x14:dataValidation type="list" showInputMessage="1" xr:uid="{00000000-0002-0000-0000-000005000000}">
          <x14:formula1>
            <xm:f>IF(F14="国産木材",'4_プルダウンリスト'!$A$3:$A$9,$L$3)</xm:f>
          </x14:formula1>
          <xm:sqref>G14:G93</xm:sqref>
        </x14:dataValidation>
        <x14:dataValidation type="list" allowBlank="1" showInputMessage="1" showErrorMessage="1" xr:uid="{00000000-0002-0000-0000-000006000000}">
          <x14:formula1>
            <xm:f>IF(F14="混合製品（樹種の割合がわかるもの）",'4_プルダウンリスト'!$A$3:$A$9,$L$3)</xm:f>
          </x14:formula1>
          <xm:sqref>O14:O93</xm:sqref>
        </x14:dataValidation>
        <x14:dataValidation type="list" allowBlank="1" showInputMessage="1" showErrorMessage="1" xr:uid="{00000000-0002-0000-0000-000007000000}">
          <x14:formula1>
            <xm:f>IF(AND(F14="混合製品（樹種の割合がわからないもの）"),'4_プルダウンリスト'!$A$3:$A$9,$L$3)</xm:f>
          </x14:formula1>
          <xm:sqref>V14:V93</xm:sqref>
        </x14:dataValidation>
        <x14:dataValidation type="list" allowBlank="1" showInputMessage="1" showErrorMessage="1" xr:uid="{00000000-0002-0000-0000-000008000000}">
          <x14:formula1>
            <xm:f>IF(AND(F14="混合製品（樹種の割合がわからないもの）"),'4_プルダウンリスト'!$A$3:$A$9,$L$3)</xm:f>
          </x14:formula1>
          <xm:sqref>W14:W93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B2:G7"/>
  <sheetViews>
    <sheetView showGridLines="0" view="pageBreakPreview" zoomScale="85" zoomScaleNormal="100" zoomScaleSheetLayoutView="85" workbookViewId="0">
      <selection activeCell="D5" sqref="D5"/>
    </sheetView>
  </sheetViews>
  <sheetFormatPr defaultColWidth="9" defaultRowHeight="13.2"/>
  <cols>
    <col min="1" max="1" width="11" style="61" customWidth="1"/>
    <col min="2" max="6" width="18.6640625" style="61" customWidth="1"/>
    <col min="7" max="16384" width="9" style="61"/>
  </cols>
  <sheetData>
    <row r="2" spans="2:7" ht="23.25" customHeight="1">
      <c r="B2" s="442" t="s">
        <v>135</v>
      </c>
      <c r="C2" s="442"/>
      <c r="D2" s="442"/>
      <c r="E2" s="442"/>
      <c r="F2" s="442"/>
    </row>
    <row r="4" spans="2:7" ht="55.5" customHeight="1">
      <c r="B4" s="67" t="s">
        <v>134</v>
      </c>
      <c r="C4" s="66" t="s">
        <v>133</v>
      </c>
      <c r="D4" s="66" t="s">
        <v>132</v>
      </c>
      <c r="E4" s="66" t="s">
        <v>131</v>
      </c>
      <c r="F4" s="66" t="s">
        <v>130</v>
      </c>
    </row>
    <row r="5" spans="2:7" ht="27.75" customHeight="1">
      <c r="B5" s="110">
        <f>'11_炭素貯蔵量算定入力例'!O11</f>
        <v>165</v>
      </c>
      <c r="C5" s="64">
        <f>'11_炭素貯蔵量算定入力例'!G88</f>
        <v>41.633333333333333</v>
      </c>
      <c r="D5" s="64">
        <f>'11_炭素貯蔵量算定入力例'!O88</f>
        <v>27.799999999999997</v>
      </c>
      <c r="E5" s="64">
        <f>'11_炭素貯蔵量算定入力例'!L88</f>
        <v>47</v>
      </c>
      <c r="F5" s="64">
        <f>'11_炭素貯蔵量算定入力例'!N88</f>
        <v>32.199999999999996</v>
      </c>
      <c r="G5" s="63"/>
    </row>
    <row r="6" spans="2:7" ht="18">
      <c r="B6" s="62" t="s">
        <v>110</v>
      </c>
      <c r="C6" s="62" t="s">
        <v>129</v>
      </c>
      <c r="D6" s="62" t="s">
        <v>128</v>
      </c>
      <c r="E6" s="62" t="s">
        <v>129</v>
      </c>
      <c r="F6" s="62" t="s">
        <v>128</v>
      </c>
    </row>
    <row r="7" spans="2:7" ht="42.75" customHeight="1"/>
  </sheetData>
  <sheetProtection algorithmName="SHA-512" hashValue="7aP9T7NJjrrfFj/oqOb7fdo4vJSW34kVKRT20jJv5A/GapfCRbS/58hRRE4KO5SdhWXmnQB5M7oUhm345ngbuw==" saltValue="6EQKYdsRRSFBmWRoX9TkLw==" spinCount="100000" sheet="1" objects="1" scenarios="1"/>
  <mergeCells count="1">
    <mergeCell ref="B2:F2"/>
  </mergeCells>
  <phoneticPr fontId="1"/>
  <pageMargins left="0.7" right="0.7" top="0.75" bottom="0.75" header="0.3" footer="0.3"/>
  <pageSetup paperSize="9" orientation="landscape" horizontalDpi="1200"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499984740745262"/>
    <pageSetUpPr fitToPage="1"/>
  </sheetPr>
  <dimension ref="B1:O85"/>
  <sheetViews>
    <sheetView topLeftCell="D1" zoomScale="70" zoomScaleNormal="70" workbookViewId="0">
      <selection activeCell="K15" sqref="K15"/>
    </sheetView>
  </sheetViews>
  <sheetFormatPr defaultColWidth="9" defaultRowHeight="13.2"/>
  <cols>
    <col min="1" max="1" width="9" style="69"/>
    <col min="2" max="2" width="33.88671875" style="69" bestFit="1" customWidth="1"/>
    <col min="3" max="3" width="16.33203125" style="69" bestFit="1" customWidth="1"/>
    <col min="4" max="4" width="11.21875" style="69" customWidth="1"/>
    <col min="5" max="5" width="9" style="69"/>
    <col min="6" max="6" width="16" style="69" customWidth="1"/>
    <col min="7" max="7" width="14.21875" style="69" bestFit="1" customWidth="1"/>
    <col min="8" max="8" width="17.109375" style="69" customWidth="1"/>
    <col min="9" max="9" width="9" style="69"/>
    <col min="10" max="10" width="20.109375" style="69" customWidth="1"/>
    <col min="11" max="12" width="16" style="69" customWidth="1"/>
    <col min="13" max="13" width="9" style="69"/>
    <col min="14" max="14" width="9" style="69" customWidth="1"/>
    <col min="15" max="15" width="8.88671875" style="69" hidden="1" customWidth="1"/>
    <col min="16" max="16384" width="9" style="69"/>
  </cols>
  <sheetData>
    <row r="1" spans="2:15">
      <c r="F1" s="69" t="s">
        <v>142</v>
      </c>
      <c r="J1" s="69" t="s">
        <v>143</v>
      </c>
    </row>
    <row r="2" spans="2:15" ht="43.5" customHeight="1">
      <c r="B2" s="70" t="s">
        <v>144</v>
      </c>
      <c r="C2" s="70" t="s">
        <v>145</v>
      </c>
      <c r="D2" s="70" t="s">
        <v>146</v>
      </c>
      <c r="F2" s="70" t="s">
        <v>124</v>
      </c>
      <c r="G2" s="70" t="s">
        <v>147</v>
      </c>
      <c r="H2" s="71" t="s">
        <v>148</v>
      </c>
      <c r="I2" s="72" t="s">
        <v>149</v>
      </c>
      <c r="J2" s="73" t="s">
        <v>124</v>
      </c>
      <c r="K2" s="70" t="s">
        <v>147</v>
      </c>
      <c r="L2" s="71" t="s">
        <v>148</v>
      </c>
      <c r="M2" s="70" t="s">
        <v>149</v>
      </c>
    </row>
    <row r="3" spans="2:15">
      <c r="B3" s="74" t="s">
        <v>136</v>
      </c>
      <c r="C3" s="75"/>
      <c r="D3" s="76">
        <v>0.5</v>
      </c>
      <c r="F3" s="74" t="s">
        <v>140</v>
      </c>
      <c r="G3" s="77">
        <v>0.38</v>
      </c>
      <c r="H3" s="77">
        <f>G3*0.87</f>
        <v>0.3306</v>
      </c>
      <c r="I3" s="72" t="s">
        <v>150</v>
      </c>
      <c r="J3" s="78" t="s">
        <v>140</v>
      </c>
      <c r="K3" s="77">
        <v>0.38</v>
      </c>
      <c r="L3" s="77">
        <f>K3*0.87</f>
        <v>0.3306</v>
      </c>
      <c r="M3" s="70" t="s">
        <v>150</v>
      </c>
    </row>
    <row r="4" spans="2:15">
      <c r="B4" s="74" t="s">
        <v>141</v>
      </c>
      <c r="C4" s="76">
        <v>0.59599999999999997</v>
      </c>
      <c r="D4" s="76">
        <v>0.45100000000000001</v>
      </c>
      <c r="F4" s="74" t="s">
        <v>137</v>
      </c>
      <c r="G4" s="77">
        <v>0.38</v>
      </c>
      <c r="H4" s="77">
        <f t="shared" ref="H4:H66" si="0">G4*0.87</f>
        <v>0.3306</v>
      </c>
      <c r="I4" s="72" t="s">
        <v>150</v>
      </c>
      <c r="J4" s="78" t="s">
        <v>138</v>
      </c>
      <c r="K4" s="77">
        <v>0.55000000000000004</v>
      </c>
      <c r="L4" s="77">
        <f t="shared" ref="L4:L67" si="1">K4*0.87</f>
        <v>0.47850000000000004</v>
      </c>
      <c r="M4" s="70" t="s">
        <v>150</v>
      </c>
    </row>
    <row r="5" spans="2:15">
      <c r="B5" s="74" t="s">
        <v>151</v>
      </c>
      <c r="C5" s="76">
        <v>0.78800000000000003</v>
      </c>
      <c r="D5" s="76">
        <v>0.42499999999999999</v>
      </c>
      <c r="F5" s="74" t="s">
        <v>152</v>
      </c>
      <c r="G5" s="77">
        <v>0.44</v>
      </c>
      <c r="H5" s="77">
        <f t="shared" si="0"/>
        <v>0.38279999999999997</v>
      </c>
      <c r="I5" s="72" t="s">
        <v>150</v>
      </c>
      <c r="J5" s="78" t="s">
        <v>153</v>
      </c>
      <c r="K5" s="77">
        <v>0.46</v>
      </c>
      <c r="L5" s="77">
        <f t="shared" si="1"/>
        <v>0.4002</v>
      </c>
      <c r="M5" s="70" t="s">
        <v>150</v>
      </c>
    </row>
    <row r="6" spans="2:15">
      <c r="B6" s="74" t="s">
        <v>154</v>
      </c>
      <c r="C6" s="76">
        <v>0.69099999999999995</v>
      </c>
      <c r="D6" s="76">
        <v>0.42699999999999999</v>
      </c>
      <c r="F6" s="74" t="s">
        <v>155</v>
      </c>
      <c r="G6" s="77">
        <v>0.52</v>
      </c>
      <c r="H6" s="77">
        <f t="shared" si="0"/>
        <v>0.45240000000000002</v>
      </c>
      <c r="I6" s="72" t="s">
        <v>150</v>
      </c>
      <c r="J6" s="78" t="s">
        <v>156</v>
      </c>
      <c r="K6" s="77">
        <v>0.47</v>
      </c>
      <c r="L6" s="77">
        <f t="shared" si="1"/>
        <v>0.40889999999999999</v>
      </c>
      <c r="M6" s="70" t="s">
        <v>150</v>
      </c>
    </row>
    <row r="7" spans="2:15">
      <c r="B7" s="74" t="s">
        <v>157</v>
      </c>
      <c r="C7" s="76">
        <v>0.159</v>
      </c>
      <c r="D7" s="76">
        <v>0.47399999999999998</v>
      </c>
      <c r="F7" s="74" t="s">
        <v>158</v>
      </c>
      <c r="G7" s="77">
        <v>0.5</v>
      </c>
      <c r="H7" s="77">
        <f t="shared" si="0"/>
        <v>0.435</v>
      </c>
      <c r="I7" s="72" t="s">
        <v>150</v>
      </c>
      <c r="J7" s="79" t="s">
        <v>159</v>
      </c>
      <c r="K7" s="77">
        <v>0.51</v>
      </c>
      <c r="L7" s="77">
        <f t="shared" si="1"/>
        <v>0.44369999999999998</v>
      </c>
      <c r="M7" s="70" t="s">
        <v>150</v>
      </c>
    </row>
    <row r="8" spans="2:15">
      <c r="B8" s="80" t="s">
        <v>139</v>
      </c>
      <c r="C8" s="81">
        <v>0.54200000000000004</v>
      </c>
      <c r="D8" s="81">
        <v>0.49299999999999999</v>
      </c>
      <c r="F8" s="74" t="s">
        <v>160</v>
      </c>
      <c r="G8" s="77">
        <v>0.4</v>
      </c>
      <c r="H8" s="77">
        <f t="shared" si="0"/>
        <v>0.34800000000000003</v>
      </c>
      <c r="I8" s="72" t="s">
        <v>150</v>
      </c>
      <c r="J8" s="78" t="s">
        <v>161</v>
      </c>
      <c r="K8" s="82">
        <v>0.37</v>
      </c>
      <c r="L8" s="77">
        <f t="shared" si="1"/>
        <v>0.32190000000000002</v>
      </c>
      <c r="M8" s="70" t="s">
        <v>150</v>
      </c>
    </row>
    <row r="9" spans="2:15">
      <c r="B9" s="83"/>
      <c r="C9" s="84"/>
      <c r="D9" s="84"/>
      <c r="F9" s="74" t="s">
        <v>162</v>
      </c>
      <c r="G9" s="77">
        <v>0.43</v>
      </c>
      <c r="H9" s="77">
        <f t="shared" si="0"/>
        <v>0.37409999999999999</v>
      </c>
      <c r="I9" s="72" t="s">
        <v>150</v>
      </c>
      <c r="J9" s="85" t="s">
        <v>163</v>
      </c>
      <c r="K9" s="77">
        <v>0.49</v>
      </c>
      <c r="L9" s="77">
        <f t="shared" si="1"/>
        <v>0.42630000000000001</v>
      </c>
      <c r="M9" s="70" t="s">
        <v>150</v>
      </c>
    </row>
    <row r="10" spans="2:15">
      <c r="C10" s="86"/>
      <c r="D10" s="86"/>
      <c r="F10" s="74" t="s">
        <v>164</v>
      </c>
      <c r="G10" s="77">
        <v>0.34</v>
      </c>
      <c r="H10" s="77">
        <f t="shared" si="0"/>
        <v>0.29580000000000001</v>
      </c>
      <c r="I10" s="72" t="s">
        <v>150</v>
      </c>
      <c r="J10" s="78" t="s">
        <v>165</v>
      </c>
      <c r="K10" s="77">
        <v>0.47</v>
      </c>
      <c r="L10" s="77">
        <f t="shared" si="1"/>
        <v>0.40889999999999999</v>
      </c>
      <c r="M10" s="70" t="s">
        <v>150</v>
      </c>
      <c r="O10" s="69" t="s">
        <v>166</v>
      </c>
    </row>
    <row r="11" spans="2:15">
      <c r="F11" s="74" t="s">
        <v>167</v>
      </c>
      <c r="G11" s="77">
        <v>0.36</v>
      </c>
      <c r="H11" s="77">
        <f t="shared" si="0"/>
        <v>0.31319999999999998</v>
      </c>
      <c r="I11" s="72" t="s">
        <v>150</v>
      </c>
      <c r="J11" s="78" t="s">
        <v>168</v>
      </c>
      <c r="K11" s="77">
        <v>0.46</v>
      </c>
      <c r="L11" s="77">
        <f t="shared" si="1"/>
        <v>0.4002</v>
      </c>
      <c r="M11" s="70" t="s">
        <v>150</v>
      </c>
      <c r="O11" s="69" t="s">
        <v>140</v>
      </c>
    </row>
    <row r="12" spans="2:15">
      <c r="F12" s="74" t="s">
        <v>169</v>
      </c>
      <c r="G12" s="77">
        <v>0.45</v>
      </c>
      <c r="H12" s="77">
        <f t="shared" si="0"/>
        <v>0.39150000000000001</v>
      </c>
      <c r="I12" s="72" t="s">
        <v>150</v>
      </c>
      <c r="J12" s="78" t="s">
        <v>170</v>
      </c>
      <c r="K12" s="77">
        <v>0.41</v>
      </c>
      <c r="L12" s="77">
        <f t="shared" si="1"/>
        <v>0.35669999999999996</v>
      </c>
      <c r="M12" s="70" t="s">
        <v>150</v>
      </c>
      <c r="O12" s="69" t="s">
        <v>138</v>
      </c>
    </row>
    <row r="13" spans="2:15">
      <c r="F13" s="74" t="s">
        <v>171</v>
      </c>
      <c r="G13" s="77">
        <v>0.47</v>
      </c>
      <c r="H13" s="77">
        <f t="shared" si="0"/>
        <v>0.40889999999999999</v>
      </c>
      <c r="I13" s="72" t="s">
        <v>150</v>
      </c>
      <c r="J13" s="78" t="s">
        <v>172</v>
      </c>
      <c r="K13" s="77">
        <v>0.42</v>
      </c>
      <c r="L13" s="77">
        <f t="shared" si="1"/>
        <v>0.3654</v>
      </c>
      <c r="M13" s="70" t="s">
        <v>150</v>
      </c>
      <c r="O13" s="69" t="s">
        <v>153</v>
      </c>
    </row>
    <row r="14" spans="2:15">
      <c r="F14" s="74" t="s">
        <v>173</v>
      </c>
      <c r="G14" s="77">
        <v>0.44</v>
      </c>
      <c r="H14" s="77">
        <f t="shared" si="0"/>
        <v>0.38279999999999997</v>
      </c>
      <c r="I14" s="72" t="s">
        <v>150</v>
      </c>
      <c r="J14" s="78" t="s">
        <v>174</v>
      </c>
      <c r="K14" s="77">
        <v>0.46</v>
      </c>
      <c r="L14" s="77">
        <f t="shared" si="1"/>
        <v>0.4002</v>
      </c>
      <c r="M14" s="70" t="s">
        <v>150</v>
      </c>
      <c r="O14" s="69" t="s">
        <v>156</v>
      </c>
    </row>
    <row r="15" spans="2:15">
      <c r="F15" s="74" t="s">
        <v>175</v>
      </c>
      <c r="G15" s="77">
        <v>0.45</v>
      </c>
      <c r="H15" s="77">
        <f t="shared" si="0"/>
        <v>0.39150000000000001</v>
      </c>
      <c r="I15" s="72" t="s">
        <v>150</v>
      </c>
      <c r="J15" s="78" t="s">
        <v>176</v>
      </c>
      <c r="K15" s="77">
        <v>0.71</v>
      </c>
      <c r="L15" s="77">
        <f t="shared" si="1"/>
        <v>0.61769999999999992</v>
      </c>
      <c r="M15" s="70" t="s">
        <v>150</v>
      </c>
      <c r="O15" s="69" t="s">
        <v>159</v>
      </c>
    </row>
    <row r="16" spans="2:15">
      <c r="F16" s="74" t="s">
        <v>177</v>
      </c>
      <c r="G16" s="77">
        <v>0.54</v>
      </c>
      <c r="H16" s="77">
        <f t="shared" si="0"/>
        <v>0.46980000000000005</v>
      </c>
      <c r="I16" s="72" t="s">
        <v>150</v>
      </c>
      <c r="J16" s="78" t="s">
        <v>178</v>
      </c>
      <c r="K16" s="77">
        <v>0.82</v>
      </c>
      <c r="L16" s="77">
        <f t="shared" si="1"/>
        <v>0.71339999999999992</v>
      </c>
      <c r="M16" s="70" t="s">
        <v>150</v>
      </c>
      <c r="O16" s="69" t="s">
        <v>161</v>
      </c>
    </row>
    <row r="17" spans="6:15">
      <c r="F17" s="74" t="s">
        <v>179</v>
      </c>
      <c r="G17" s="77">
        <v>0.49</v>
      </c>
      <c r="H17" s="77">
        <f t="shared" si="0"/>
        <v>0.42630000000000001</v>
      </c>
      <c r="I17" s="72" t="s">
        <v>150</v>
      </c>
      <c r="J17" s="78" t="s">
        <v>180</v>
      </c>
      <c r="K17" s="77">
        <v>0.63</v>
      </c>
      <c r="L17" s="77">
        <f t="shared" si="1"/>
        <v>0.54810000000000003</v>
      </c>
      <c r="M17" s="70" t="s">
        <v>150</v>
      </c>
      <c r="O17" s="69" t="s">
        <v>163</v>
      </c>
    </row>
    <row r="18" spans="6:15">
      <c r="F18" s="74" t="s">
        <v>181</v>
      </c>
      <c r="G18" s="77">
        <v>0.5</v>
      </c>
      <c r="H18" s="77">
        <f t="shared" si="0"/>
        <v>0.435</v>
      </c>
      <c r="I18" s="72" t="s">
        <v>150</v>
      </c>
      <c r="J18" s="78" t="s">
        <v>182</v>
      </c>
      <c r="K18" s="77">
        <v>0.69</v>
      </c>
      <c r="L18" s="77">
        <f t="shared" si="1"/>
        <v>0.60029999999999994</v>
      </c>
      <c r="M18" s="70" t="s">
        <v>150</v>
      </c>
      <c r="O18" s="69" t="s">
        <v>183</v>
      </c>
    </row>
    <row r="19" spans="6:15">
      <c r="F19" s="74" t="s">
        <v>184</v>
      </c>
      <c r="G19" s="77">
        <v>0.54</v>
      </c>
      <c r="H19" s="77">
        <f t="shared" si="0"/>
        <v>0.46980000000000005</v>
      </c>
      <c r="I19" s="72" t="s">
        <v>150</v>
      </c>
      <c r="J19" s="78" t="s">
        <v>185</v>
      </c>
      <c r="K19" s="77">
        <v>0.45</v>
      </c>
      <c r="L19" s="77">
        <f t="shared" si="1"/>
        <v>0.39150000000000001</v>
      </c>
      <c r="M19" s="70" t="s">
        <v>150</v>
      </c>
      <c r="O19" s="69" t="s">
        <v>186</v>
      </c>
    </row>
    <row r="20" spans="6:15">
      <c r="F20" s="74" t="s">
        <v>187</v>
      </c>
      <c r="G20" s="77">
        <v>0.42</v>
      </c>
      <c r="H20" s="77">
        <f t="shared" si="0"/>
        <v>0.3654</v>
      </c>
      <c r="I20" s="72" t="s">
        <v>150</v>
      </c>
      <c r="J20" s="78" t="s">
        <v>188</v>
      </c>
      <c r="K20" s="77">
        <v>0.46</v>
      </c>
      <c r="L20" s="77">
        <f t="shared" si="1"/>
        <v>0.4002</v>
      </c>
      <c r="M20" s="70" t="s">
        <v>150</v>
      </c>
    </row>
    <row r="21" spans="6:15">
      <c r="F21" s="74" t="s">
        <v>189</v>
      </c>
      <c r="G21" s="77">
        <v>0.51</v>
      </c>
      <c r="H21" s="77">
        <f t="shared" si="0"/>
        <v>0.44369999999999998</v>
      </c>
      <c r="I21" s="72" t="s">
        <v>150</v>
      </c>
      <c r="J21" s="78" t="s">
        <v>190</v>
      </c>
      <c r="K21" s="77">
        <v>0.45</v>
      </c>
      <c r="L21" s="77">
        <f t="shared" si="1"/>
        <v>0.39150000000000001</v>
      </c>
      <c r="M21" s="70" t="s">
        <v>150</v>
      </c>
    </row>
    <row r="22" spans="6:15">
      <c r="F22" s="74" t="s">
        <v>191</v>
      </c>
      <c r="G22" s="77">
        <v>0.53</v>
      </c>
      <c r="H22" s="77">
        <f t="shared" si="0"/>
        <v>0.46110000000000001</v>
      </c>
      <c r="I22" s="72" t="s">
        <v>150</v>
      </c>
      <c r="J22" s="78" t="s">
        <v>192</v>
      </c>
      <c r="K22" s="77">
        <v>0.6</v>
      </c>
      <c r="L22" s="77">
        <f t="shared" si="1"/>
        <v>0.52200000000000002</v>
      </c>
      <c r="M22" s="70" t="s">
        <v>150</v>
      </c>
    </row>
    <row r="23" spans="6:15">
      <c r="F23" s="74" t="s">
        <v>193</v>
      </c>
      <c r="G23" s="77">
        <v>0.65</v>
      </c>
      <c r="H23" s="77">
        <f t="shared" si="0"/>
        <v>0.5655</v>
      </c>
      <c r="I23" s="72" t="s">
        <v>150</v>
      </c>
      <c r="J23" s="78" t="s">
        <v>194</v>
      </c>
      <c r="K23" s="77">
        <v>0.43</v>
      </c>
      <c r="L23" s="77">
        <f t="shared" si="1"/>
        <v>0.37409999999999999</v>
      </c>
      <c r="M23" s="70" t="s">
        <v>150</v>
      </c>
    </row>
    <row r="24" spans="6:15">
      <c r="F24" s="74" t="s">
        <v>195</v>
      </c>
      <c r="G24" s="77">
        <v>0.52</v>
      </c>
      <c r="H24" s="77">
        <f t="shared" si="0"/>
        <v>0.45240000000000002</v>
      </c>
      <c r="I24" s="72" t="s">
        <v>150</v>
      </c>
      <c r="J24" s="78" t="s">
        <v>196</v>
      </c>
      <c r="K24" s="77">
        <v>0.8</v>
      </c>
      <c r="L24" s="77">
        <f t="shared" si="1"/>
        <v>0.69600000000000006</v>
      </c>
      <c r="M24" s="70" t="s">
        <v>150</v>
      </c>
    </row>
    <row r="25" spans="6:15">
      <c r="F25" s="74" t="s">
        <v>197</v>
      </c>
      <c r="G25" s="77">
        <v>0.67</v>
      </c>
      <c r="H25" s="77">
        <f t="shared" si="0"/>
        <v>0.58290000000000008</v>
      </c>
      <c r="I25" s="72" t="s">
        <v>150</v>
      </c>
      <c r="J25" s="78" t="s">
        <v>198</v>
      </c>
      <c r="K25" s="77">
        <v>0.44</v>
      </c>
      <c r="L25" s="77">
        <f t="shared" si="1"/>
        <v>0.38279999999999997</v>
      </c>
      <c r="M25" s="70" t="s">
        <v>150</v>
      </c>
    </row>
    <row r="26" spans="6:15">
      <c r="F26" s="74" t="s">
        <v>199</v>
      </c>
      <c r="G26" s="77">
        <v>0.56999999999999995</v>
      </c>
      <c r="H26" s="77">
        <f t="shared" si="0"/>
        <v>0.49589999999999995</v>
      </c>
      <c r="I26" s="72" t="s">
        <v>150</v>
      </c>
      <c r="J26" s="78" t="s">
        <v>200</v>
      </c>
      <c r="K26" s="77">
        <v>0.16</v>
      </c>
      <c r="L26" s="77">
        <f t="shared" si="1"/>
        <v>0.13919999999999999</v>
      </c>
      <c r="M26" s="70" t="s">
        <v>150</v>
      </c>
    </row>
    <row r="27" spans="6:15">
      <c r="F27" s="74" t="s">
        <v>201</v>
      </c>
      <c r="G27" s="77">
        <v>0.9</v>
      </c>
      <c r="H27" s="77">
        <f t="shared" si="0"/>
        <v>0.78300000000000003</v>
      </c>
      <c r="I27" s="72" t="s">
        <v>150</v>
      </c>
      <c r="J27" s="78" t="s">
        <v>202</v>
      </c>
      <c r="K27" s="77">
        <v>0.56000000000000005</v>
      </c>
      <c r="L27" s="77">
        <f t="shared" si="1"/>
        <v>0.48720000000000002</v>
      </c>
      <c r="M27" s="70" t="s">
        <v>150</v>
      </c>
    </row>
    <row r="28" spans="6:15">
      <c r="F28" s="74" t="s">
        <v>203</v>
      </c>
      <c r="G28" s="77">
        <v>0.73</v>
      </c>
      <c r="H28" s="77">
        <f t="shared" si="0"/>
        <v>0.6351</v>
      </c>
      <c r="I28" s="72" t="s">
        <v>150</v>
      </c>
      <c r="J28" s="78" t="s">
        <v>204</v>
      </c>
      <c r="K28" s="77">
        <v>0.39</v>
      </c>
      <c r="L28" s="77">
        <f t="shared" si="1"/>
        <v>0.33929999999999999</v>
      </c>
      <c r="M28" s="70" t="s">
        <v>150</v>
      </c>
    </row>
    <row r="29" spans="6:15">
      <c r="F29" s="74" t="s">
        <v>205</v>
      </c>
      <c r="G29" s="77">
        <v>0.3</v>
      </c>
      <c r="H29" s="77">
        <f t="shared" si="0"/>
        <v>0.26100000000000001</v>
      </c>
      <c r="I29" s="72" t="s">
        <v>150</v>
      </c>
      <c r="J29" s="78" t="s">
        <v>206</v>
      </c>
      <c r="K29" s="77">
        <v>0.76</v>
      </c>
      <c r="L29" s="77">
        <f t="shared" si="1"/>
        <v>0.66120000000000001</v>
      </c>
      <c r="M29" s="70" t="s">
        <v>150</v>
      </c>
    </row>
    <row r="30" spans="6:15">
      <c r="F30" s="74" t="s">
        <v>207</v>
      </c>
      <c r="G30" s="77">
        <v>0.9</v>
      </c>
      <c r="H30" s="77">
        <f t="shared" si="0"/>
        <v>0.78300000000000003</v>
      </c>
      <c r="I30" s="72" t="s">
        <v>150</v>
      </c>
      <c r="J30" s="78" t="s">
        <v>208</v>
      </c>
      <c r="K30" s="77">
        <v>0.6</v>
      </c>
      <c r="L30" s="77">
        <f t="shared" si="1"/>
        <v>0.52200000000000002</v>
      </c>
      <c r="M30" s="70" t="s">
        <v>150</v>
      </c>
    </row>
    <row r="31" spans="6:15">
      <c r="F31" s="74" t="s">
        <v>209</v>
      </c>
      <c r="G31" s="77">
        <v>0.5</v>
      </c>
      <c r="H31" s="77">
        <f t="shared" si="0"/>
        <v>0.435</v>
      </c>
      <c r="I31" s="72" t="s">
        <v>150</v>
      </c>
      <c r="J31" s="78" t="s">
        <v>210</v>
      </c>
      <c r="K31" s="77">
        <v>0.69</v>
      </c>
      <c r="L31" s="77">
        <f t="shared" si="1"/>
        <v>0.60029999999999994</v>
      </c>
      <c r="M31" s="70" t="s">
        <v>150</v>
      </c>
    </row>
    <row r="32" spans="6:15">
      <c r="F32" s="74" t="s">
        <v>211</v>
      </c>
      <c r="G32" s="77">
        <v>0.61</v>
      </c>
      <c r="H32" s="77">
        <f t="shared" si="0"/>
        <v>0.53069999999999995</v>
      </c>
      <c r="I32" s="72" t="s">
        <v>150</v>
      </c>
      <c r="J32" s="78" t="s">
        <v>212</v>
      </c>
      <c r="K32" s="77">
        <v>0.85</v>
      </c>
      <c r="L32" s="77">
        <f t="shared" si="1"/>
        <v>0.73949999999999994</v>
      </c>
      <c r="M32" s="70" t="s">
        <v>150</v>
      </c>
    </row>
    <row r="33" spans="6:13">
      <c r="F33" s="74" t="s">
        <v>213</v>
      </c>
      <c r="G33" s="77">
        <v>0.69</v>
      </c>
      <c r="H33" s="77">
        <f t="shared" si="0"/>
        <v>0.60029999999999994</v>
      </c>
      <c r="I33" s="72" t="s">
        <v>150</v>
      </c>
      <c r="J33" s="78" t="s">
        <v>214</v>
      </c>
      <c r="K33" s="77">
        <v>0.38</v>
      </c>
      <c r="L33" s="77">
        <f t="shared" si="1"/>
        <v>0.3306</v>
      </c>
      <c r="M33" s="70" t="s">
        <v>150</v>
      </c>
    </row>
    <row r="34" spans="6:13">
      <c r="F34" s="74" t="s">
        <v>215</v>
      </c>
      <c r="G34" s="77">
        <v>0.6</v>
      </c>
      <c r="H34" s="77">
        <f t="shared" si="0"/>
        <v>0.52200000000000002</v>
      </c>
      <c r="I34" s="72" t="s">
        <v>150</v>
      </c>
      <c r="J34" s="78" t="s">
        <v>216</v>
      </c>
      <c r="K34" s="77">
        <v>0.65</v>
      </c>
      <c r="L34" s="77">
        <f t="shared" si="1"/>
        <v>0.5655</v>
      </c>
      <c r="M34" s="70" t="s">
        <v>150</v>
      </c>
    </row>
    <row r="35" spans="6:13">
      <c r="F35" s="74" t="s">
        <v>217</v>
      </c>
      <c r="G35" s="77">
        <v>0.54</v>
      </c>
      <c r="H35" s="77">
        <f t="shared" si="0"/>
        <v>0.46980000000000005</v>
      </c>
      <c r="I35" s="72" t="s">
        <v>150</v>
      </c>
      <c r="J35" s="78" t="s">
        <v>218</v>
      </c>
      <c r="K35" s="77">
        <v>0.92</v>
      </c>
      <c r="L35" s="77">
        <f t="shared" si="1"/>
        <v>0.8004</v>
      </c>
      <c r="M35" s="70" t="s">
        <v>150</v>
      </c>
    </row>
    <row r="36" spans="6:13">
      <c r="F36" s="74" t="s">
        <v>219</v>
      </c>
      <c r="G36" s="77">
        <v>0.61</v>
      </c>
      <c r="H36" s="77">
        <f t="shared" si="0"/>
        <v>0.53069999999999995</v>
      </c>
      <c r="I36" s="72" t="s">
        <v>150</v>
      </c>
      <c r="J36" s="78" t="s">
        <v>220</v>
      </c>
      <c r="K36" s="77">
        <v>0.65</v>
      </c>
      <c r="L36" s="77">
        <f t="shared" si="1"/>
        <v>0.5655</v>
      </c>
      <c r="M36" s="70" t="s">
        <v>150</v>
      </c>
    </row>
    <row r="37" spans="6:13">
      <c r="F37" s="74" t="s">
        <v>221</v>
      </c>
      <c r="G37" s="77">
        <v>0.65</v>
      </c>
      <c r="H37" s="77">
        <f t="shared" si="0"/>
        <v>0.5655</v>
      </c>
      <c r="I37" s="72" t="s">
        <v>150</v>
      </c>
      <c r="J37" s="78" t="s">
        <v>222</v>
      </c>
      <c r="K37" s="77">
        <v>0.47</v>
      </c>
      <c r="L37" s="77">
        <f t="shared" si="1"/>
        <v>0.40889999999999999</v>
      </c>
      <c r="M37" s="70" t="s">
        <v>150</v>
      </c>
    </row>
    <row r="38" spans="6:13">
      <c r="F38" s="74" t="s">
        <v>223</v>
      </c>
      <c r="G38" s="77">
        <v>0.69</v>
      </c>
      <c r="H38" s="77">
        <f t="shared" si="0"/>
        <v>0.60029999999999994</v>
      </c>
      <c r="I38" s="72" t="s">
        <v>150</v>
      </c>
      <c r="J38" s="78" t="s">
        <v>224</v>
      </c>
      <c r="K38" s="77">
        <v>0.96</v>
      </c>
      <c r="L38" s="77">
        <f t="shared" si="1"/>
        <v>0.83519999999999994</v>
      </c>
      <c r="M38" s="70" t="s">
        <v>150</v>
      </c>
    </row>
    <row r="39" spans="6:13">
      <c r="F39" s="74" t="s">
        <v>225</v>
      </c>
      <c r="G39" s="77">
        <v>0.87</v>
      </c>
      <c r="H39" s="77">
        <f t="shared" si="0"/>
        <v>0.75690000000000002</v>
      </c>
      <c r="I39" s="72" t="s">
        <v>150</v>
      </c>
      <c r="J39" s="78" t="s">
        <v>226</v>
      </c>
      <c r="K39" s="77">
        <v>0.34</v>
      </c>
      <c r="L39" s="77">
        <f t="shared" si="1"/>
        <v>0.29580000000000001</v>
      </c>
      <c r="M39" s="70" t="s">
        <v>150</v>
      </c>
    </row>
    <row r="40" spans="6:13">
      <c r="F40" s="74" t="s">
        <v>227</v>
      </c>
      <c r="G40" s="77">
        <v>0.8</v>
      </c>
      <c r="H40" s="77">
        <f t="shared" si="0"/>
        <v>0.69600000000000006</v>
      </c>
      <c r="I40" s="72" t="s">
        <v>150</v>
      </c>
      <c r="J40" s="78" t="s">
        <v>228</v>
      </c>
      <c r="K40" s="77">
        <v>0.85</v>
      </c>
      <c r="L40" s="77">
        <f t="shared" si="1"/>
        <v>0.73949999999999994</v>
      </c>
      <c r="M40" s="70" t="s">
        <v>150</v>
      </c>
    </row>
    <row r="41" spans="6:13">
      <c r="F41" s="74" t="s">
        <v>229</v>
      </c>
      <c r="G41" s="77">
        <v>0.96</v>
      </c>
      <c r="H41" s="77">
        <f t="shared" si="0"/>
        <v>0.83519999999999994</v>
      </c>
      <c r="I41" s="72" t="s">
        <v>150</v>
      </c>
      <c r="J41" s="78" t="s">
        <v>230</v>
      </c>
      <c r="K41" s="77">
        <v>0.82</v>
      </c>
      <c r="L41" s="77">
        <f t="shared" si="1"/>
        <v>0.71339999999999992</v>
      </c>
      <c r="M41" s="70" t="s">
        <v>150</v>
      </c>
    </row>
    <row r="42" spans="6:13">
      <c r="F42" s="74" t="s">
        <v>231</v>
      </c>
      <c r="G42" s="77">
        <v>0.83</v>
      </c>
      <c r="H42" s="77">
        <f t="shared" si="0"/>
        <v>0.72209999999999996</v>
      </c>
      <c r="I42" s="72" t="s">
        <v>150</v>
      </c>
      <c r="J42" s="78" t="s">
        <v>232</v>
      </c>
      <c r="K42" s="77">
        <v>0.87</v>
      </c>
      <c r="L42" s="77">
        <f t="shared" si="1"/>
        <v>0.75690000000000002</v>
      </c>
      <c r="M42" s="70" t="s">
        <v>150</v>
      </c>
    </row>
    <row r="43" spans="6:13">
      <c r="F43" s="74" t="s">
        <v>233</v>
      </c>
      <c r="G43" s="77">
        <v>0.84</v>
      </c>
      <c r="H43" s="77">
        <f t="shared" si="0"/>
        <v>0.73080000000000001</v>
      </c>
      <c r="I43" s="72" t="s">
        <v>150</v>
      </c>
      <c r="J43" s="78" t="s">
        <v>234</v>
      </c>
      <c r="K43" s="77">
        <v>0.83</v>
      </c>
      <c r="L43" s="77">
        <f t="shared" si="1"/>
        <v>0.72209999999999996</v>
      </c>
      <c r="M43" s="70" t="s">
        <v>150</v>
      </c>
    </row>
    <row r="44" spans="6:13">
      <c r="F44" s="74" t="s">
        <v>235</v>
      </c>
      <c r="G44" s="77">
        <v>0.68</v>
      </c>
      <c r="H44" s="77">
        <f t="shared" si="0"/>
        <v>0.59160000000000001</v>
      </c>
      <c r="I44" s="72" t="s">
        <v>150</v>
      </c>
      <c r="J44" s="78" t="s">
        <v>236</v>
      </c>
      <c r="K44" s="77">
        <v>0.65</v>
      </c>
      <c r="L44" s="77">
        <f t="shared" si="1"/>
        <v>0.5655</v>
      </c>
      <c r="M44" s="70" t="s">
        <v>150</v>
      </c>
    </row>
    <row r="45" spans="6:13">
      <c r="F45" s="74" t="s">
        <v>237</v>
      </c>
      <c r="G45" s="77">
        <v>0.79</v>
      </c>
      <c r="H45" s="77">
        <f t="shared" si="0"/>
        <v>0.68730000000000002</v>
      </c>
      <c r="I45" s="72" t="s">
        <v>150</v>
      </c>
      <c r="J45" s="78" t="s">
        <v>238</v>
      </c>
      <c r="K45" s="77">
        <v>0.48</v>
      </c>
      <c r="L45" s="77">
        <f t="shared" si="1"/>
        <v>0.41759999999999997</v>
      </c>
      <c r="M45" s="70" t="s">
        <v>150</v>
      </c>
    </row>
    <row r="46" spans="6:13">
      <c r="F46" s="74" t="s">
        <v>239</v>
      </c>
      <c r="G46" s="77">
        <v>1.07</v>
      </c>
      <c r="H46" s="77">
        <f t="shared" si="0"/>
        <v>0.93090000000000006</v>
      </c>
      <c r="I46" s="72" t="s">
        <v>150</v>
      </c>
      <c r="J46" s="78" t="s">
        <v>240</v>
      </c>
      <c r="K46" s="77">
        <v>0.64</v>
      </c>
      <c r="L46" s="77">
        <f t="shared" si="1"/>
        <v>0.55679999999999996</v>
      </c>
      <c r="M46" s="70" t="s">
        <v>150</v>
      </c>
    </row>
    <row r="47" spans="6:13">
      <c r="F47" s="74" t="s">
        <v>241</v>
      </c>
      <c r="G47" s="77">
        <v>0.9</v>
      </c>
      <c r="H47" s="77">
        <f t="shared" si="0"/>
        <v>0.78300000000000003</v>
      </c>
      <c r="I47" s="72" t="s">
        <v>150</v>
      </c>
      <c r="J47" s="78" t="s">
        <v>242</v>
      </c>
      <c r="K47" s="77">
        <v>0.46</v>
      </c>
      <c r="L47" s="77">
        <f t="shared" si="1"/>
        <v>0.4002</v>
      </c>
      <c r="M47" s="70" t="s">
        <v>150</v>
      </c>
    </row>
    <row r="48" spans="6:13">
      <c r="F48" s="74" t="s">
        <v>243</v>
      </c>
      <c r="G48" s="77">
        <v>0.52</v>
      </c>
      <c r="H48" s="77">
        <f t="shared" si="0"/>
        <v>0.45240000000000002</v>
      </c>
      <c r="I48" s="72" t="s">
        <v>150</v>
      </c>
      <c r="J48" s="78" t="s">
        <v>244</v>
      </c>
      <c r="K48" s="77">
        <v>0.7</v>
      </c>
      <c r="L48" s="77">
        <f t="shared" si="1"/>
        <v>0.60899999999999999</v>
      </c>
      <c r="M48" s="70" t="s">
        <v>150</v>
      </c>
    </row>
    <row r="49" spans="6:13">
      <c r="F49" s="74" t="s">
        <v>245</v>
      </c>
      <c r="G49" s="77">
        <v>0.53</v>
      </c>
      <c r="H49" s="77">
        <f t="shared" si="0"/>
        <v>0.46110000000000001</v>
      </c>
      <c r="I49" s="72" t="s">
        <v>150</v>
      </c>
      <c r="J49" s="78" t="s">
        <v>246</v>
      </c>
      <c r="K49" s="77">
        <v>0.64</v>
      </c>
      <c r="L49" s="77">
        <f t="shared" si="1"/>
        <v>0.55679999999999996</v>
      </c>
      <c r="M49" s="70" t="s">
        <v>150</v>
      </c>
    </row>
    <row r="50" spans="6:13">
      <c r="F50" s="74" t="s">
        <v>247</v>
      </c>
      <c r="G50" s="77">
        <v>0.45</v>
      </c>
      <c r="H50" s="77">
        <f t="shared" si="0"/>
        <v>0.39150000000000001</v>
      </c>
      <c r="I50" s="72" t="s">
        <v>150</v>
      </c>
      <c r="J50" s="78" t="s">
        <v>248</v>
      </c>
      <c r="K50" s="77">
        <v>0.4</v>
      </c>
      <c r="L50" s="77">
        <f t="shared" si="1"/>
        <v>0.34800000000000003</v>
      </c>
      <c r="M50" s="70" t="s">
        <v>150</v>
      </c>
    </row>
    <row r="51" spans="6:13">
      <c r="F51" s="74" t="s">
        <v>249</v>
      </c>
      <c r="G51" s="77">
        <v>0.52</v>
      </c>
      <c r="H51" s="77">
        <f t="shared" si="0"/>
        <v>0.45240000000000002</v>
      </c>
      <c r="I51" s="72" t="s">
        <v>150</v>
      </c>
      <c r="J51" s="78" t="s">
        <v>250</v>
      </c>
      <c r="K51" s="77">
        <v>0.76</v>
      </c>
      <c r="L51" s="77">
        <f t="shared" si="1"/>
        <v>0.66120000000000001</v>
      </c>
      <c r="M51" s="70" t="s">
        <v>150</v>
      </c>
    </row>
    <row r="52" spans="6:13">
      <c r="F52" s="74" t="s">
        <v>251</v>
      </c>
      <c r="G52" s="77">
        <v>0.65</v>
      </c>
      <c r="H52" s="77">
        <f t="shared" si="0"/>
        <v>0.5655</v>
      </c>
      <c r="I52" s="72" t="s">
        <v>150</v>
      </c>
      <c r="J52" s="78" t="s">
        <v>252</v>
      </c>
      <c r="K52" s="77">
        <v>0.49</v>
      </c>
      <c r="L52" s="77">
        <f t="shared" si="1"/>
        <v>0.42630000000000001</v>
      </c>
      <c r="M52" s="70" t="s">
        <v>150</v>
      </c>
    </row>
    <row r="53" spans="6:13">
      <c r="F53" s="74" t="s">
        <v>253</v>
      </c>
      <c r="G53" s="77">
        <v>0.59</v>
      </c>
      <c r="H53" s="77">
        <f t="shared" si="0"/>
        <v>0.51329999999999998</v>
      </c>
      <c r="I53" s="72" t="s">
        <v>150</v>
      </c>
      <c r="J53" s="78" t="s">
        <v>254</v>
      </c>
      <c r="K53" s="77">
        <v>0.69</v>
      </c>
      <c r="L53" s="77">
        <f t="shared" si="1"/>
        <v>0.60029999999999994</v>
      </c>
      <c r="M53" s="70" t="s">
        <v>150</v>
      </c>
    </row>
    <row r="54" spans="6:13">
      <c r="F54" s="74" t="s">
        <v>255</v>
      </c>
      <c r="G54" s="77">
        <v>0.49</v>
      </c>
      <c r="H54" s="77">
        <f t="shared" si="0"/>
        <v>0.42630000000000001</v>
      </c>
      <c r="I54" s="72" t="s">
        <v>150</v>
      </c>
      <c r="J54" s="78" t="s">
        <v>256</v>
      </c>
      <c r="K54" s="77">
        <v>0.44</v>
      </c>
      <c r="L54" s="77">
        <f t="shared" si="1"/>
        <v>0.38279999999999997</v>
      </c>
      <c r="M54" s="70" t="s">
        <v>150</v>
      </c>
    </row>
    <row r="55" spans="6:13">
      <c r="F55" s="74" t="s">
        <v>257</v>
      </c>
      <c r="G55" s="77">
        <v>0.62</v>
      </c>
      <c r="H55" s="77">
        <f t="shared" si="0"/>
        <v>0.53939999999999999</v>
      </c>
      <c r="I55" s="72" t="s">
        <v>150</v>
      </c>
      <c r="J55" s="78" t="s">
        <v>258</v>
      </c>
      <c r="K55" s="77">
        <v>0.55000000000000004</v>
      </c>
      <c r="L55" s="77">
        <f t="shared" si="1"/>
        <v>0.47850000000000004</v>
      </c>
      <c r="M55" s="70" t="s">
        <v>150</v>
      </c>
    </row>
    <row r="56" spans="6:13">
      <c r="F56" s="74" t="s">
        <v>259</v>
      </c>
      <c r="G56" s="77">
        <v>0.55000000000000004</v>
      </c>
      <c r="H56" s="77">
        <f t="shared" si="0"/>
        <v>0.47850000000000004</v>
      </c>
      <c r="I56" s="72" t="s">
        <v>150</v>
      </c>
      <c r="J56" s="78" t="s">
        <v>260</v>
      </c>
      <c r="K56" s="77">
        <v>0.55000000000000004</v>
      </c>
      <c r="L56" s="77">
        <f t="shared" si="1"/>
        <v>0.47850000000000004</v>
      </c>
      <c r="M56" s="70" t="s">
        <v>150</v>
      </c>
    </row>
    <row r="57" spans="6:13">
      <c r="F57" s="74" t="s">
        <v>261</v>
      </c>
      <c r="G57" s="77">
        <v>0.53</v>
      </c>
      <c r="H57" s="77">
        <f t="shared" si="0"/>
        <v>0.46110000000000001</v>
      </c>
      <c r="I57" s="72" t="s">
        <v>150</v>
      </c>
      <c r="J57" s="78" t="s">
        <v>262</v>
      </c>
      <c r="K57" s="77">
        <v>0.7</v>
      </c>
      <c r="L57" s="77">
        <f t="shared" si="1"/>
        <v>0.60899999999999999</v>
      </c>
      <c r="M57" s="70" t="s">
        <v>150</v>
      </c>
    </row>
    <row r="58" spans="6:13">
      <c r="F58" s="74" t="s">
        <v>263</v>
      </c>
      <c r="G58" s="77">
        <v>0.75</v>
      </c>
      <c r="H58" s="77">
        <f t="shared" si="0"/>
        <v>0.65249999999999997</v>
      </c>
      <c r="I58" s="72" t="s">
        <v>150</v>
      </c>
      <c r="J58" s="78" t="s">
        <v>264</v>
      </c>
      <c r="K58" s="77">
        <v>1.21</v>
      </c>
      <c r="L58" s="77">
        <f t="shared" si="1"/>
        <v>1.0527</v>
      </c>
      <c r="M58" s="70" t="s">
        <v>150</v>
      </c>
    </row>
    <row r="59" spans="6:13">
      <c r="F59" s="74" t="s">
        <v>265</v>
      </c>
      <c r="G59" s="77">
        <v>0.71</v>
      </c>
      <c r="H59" s="77">
        <f t="shared" si="0"/>
        <v>0.61769999999999992</v>
      </c>
      <c r="I59" s="72" t="s">
        <v>150</v>
      </c>
      <c r="J59" s="78" t="s">
        <v>266</v>
      </c>
      <c r="K59" s="77">
        <v>0.74</v>
      </c>
      <c r="L59" s="77">
        <f t="shared" si="1"/>
        <v>0.64380000000000004</v>
      </c>
      <c r="M59" s="70" t="s">
        <v>150</v>
      </c>
    </row>
    <row r="60" spans="6:13">
      <c r="F60" s="74" t="s">
        <v>267</v>
      </c>
      <c r="G60" s="77">
        <v>0.72</v>
      </c>
      <c r="H60" s="77">
        <f t="shared" si="0"/>
        <v>0.62639999999999996</v>
      </c>
      <c r="I60" s="72" t="s">
        <v>150</v>
      </c>
      <c r="J60" s="78" t="s">
        <v>268</v>
      </c>
      <c r="K60" s="77">
        <v>0.88</v>
      </c>
      <c r="L60" s="77">
        <f t="shared" si="1"/>
        <v>0.76559999999999995</v>
      </c>
      <c r="M60" s="70" t="s">
        <v>150</v>
      </c>
    </row>
    <row r="61" spans="6:13">
      <c r="F61" s="74" t="s">
        <v>269</v>
      </c>
      <c r="G61" s="77">
        <v>0.62</v>
      </c>
      <c r="H61" s="77">
        <f t="shared" si="0"/>
        <v>0.53939999999999999</v>
      </c>
      <c r="I61" s="72" t="s">
        <v>150</v>
      </c>
      <c r="J61" s="78" t="s">
        <v>270</v>
      </c>
      <c r="K61" s="77">
        <v>0.8</v>
      </c>
      <c r="L61" s="77">
        <f t="shared" si="1"/>
        <v>0.69600000000000006</v>
      </c>
      <c r="M61" s="70" t="s">
        <v>150</v>
      </c>
    </row>
    <row r="62" spans="6:13">
      <c r="F62" s="74" t="s">
        <v>271</v>
      </c>
      <c r="G62" s="77">
        <v>0.49</v>
      </c>
      <c r="H62" s="77">
        <f t="shared" si="0"/>
        <v>0.42630000000000001</v>
      </c>
      <c r="I62" s="72" t="s">
        <v>150</v>
      </c>
      <c r="J62" s="78" t="s">
        <v>272</v>
      </c>
      <c r="K62" s="77">
        <v>0.77</v>
      </c>
      <c r="L62" s="77">
        <f t="shared" si="1"/>
        <v>0.66990000000000005</v>
      </c>
      <c r="M62" s="70" t="s">
        <v>150</v>
      </c>
    </row>
    <row r="63" spans="6:13">
      <c r="F63" s="74" t="s">
        <v>273</v>
      </c>
      <c r="G63" s="77">
        <v>0.42</v>
      </c>
      <c r="H63" s="77">
        <f t="shared" si="0"/>
        <v>0.3654</v>
      </c>
      <c r="I63" s="72" t="s">
        <v>150</v>
      </c>
      <c r="J63" s="78" t="s">
        <v>274</v>
      </c>
      <c r="K63" s="77">
        <v>0.65</v>
      </c>
      <c r="L63" s="77">
        <f t="shared" si="1"/>
        <v>0.5655</v>
      </c>
      <c r="M63" s="70" t="s">
        <v>150</v>
      </c>
    </row>
    <row r="64" spans="6:13">
      <c r="F64" s="74" t="s">
        <v>275</v>
      </c>
      <c r="G64" s="77">
        <v>0.5</v>
      </c>
      <c r="H64" s="77">
        <f t="shared" si="0"/>
        <v>0.435</v>
      </c>
      <c r="I64" s="72" t="s">
        <v>150</v>
      </c>
      <c r="J64" s="78" t="s">
        <v>276</v>
      </c>
      <c r="K64" s="77">
        <v>0.53</v>
      </c>
      <c r="L64" s="77">
        <f t="shared" si="1"/>
        <v>0.46110000000000001</v>
      </c>
      <c r="M64" s="70" t="s">
        <v>150</v>
      </c>
    </row>
    <row r="65" spans="6:13">
      <c r="F65" s="74" t="s">
        <v>277</v>
      </c>
      <c r="G65" s="77">
        <v>0.63</v>
      </c>
      <c r="H65" s="77">
        <f t="shared" si="0"/>
        <v>0.54810000000000003</v>
      </c>
      <c r="I65" s="72" t="s">
        <v>150</v>
      </c>
      <c r="J65" s="78" t="s">
        <v>278</v>
      </c>
      <c r="K65" s="77">
        <v>0.57999999999999996</v>
      </c>
      <c r="L65" s="77">
        <f t="shared" si="1"/>
        <v>0.50459999999999994</v>
      </c>
      <c r="M65" s="70" t="s">
        <v>150</v>
      </c>
    </row>
    <row r="66" spans="6:13">
      <c r="F66" s="74" t="s">
        <v>279</v>
      </c>
      <c r="G66" s="77">
        <v>0.69</v>
      </c>
      <c r="H66" s="77">
        <f t="shared" si="0"/>
        <v>0.60029999999999994</v>
      </c>
      <c r="I66" s="72" t="s">
        <v>150</v>
      </c>
      <c r="J66" s="78" t="s">
        <v>280</v>
      </c>
      <c r="K66" s="77">
        <v>0.65</v>
      </c>
      <c r="L66" s="77">
        <f t="shared" si="1"/>
        <v>0.5655</v>
      </c>
      <c r="M66" s="70" t="s">
        <v>150</v>
      </c>
    </row>
    <row r="67" spans="6:13">
      <c r="H67" s="87"/>
      <c r="J67" s="74" t="s">
        <v>281</v>
      </c>
      <c r="K67" s="77">
        <v>0.66</v>
      </c>
      <c r="L67" s="77">
        <f t="shared" si="1"/>
        <v>0.57420000000000004</v>
      </c>
      <c r="M67" s="70" t="s">
        <v>150</v>
      </c>
    </row>
    <row r="68" spans="6:13">
      <c r="H68" s="87"/>
      <c r="J68" s="74" t="s">
        <v>282</v>
      </c>
      <c r="K68" s="77">
        <v>0.68</v>
      </c>
      <c r="L68" s="77">
        <f t="shared" ref="L68:L85" si="2">K68*0.87</f>
        <v>0.59160000000000001</v>
      </c>
      <c r="M68" s="70" t="s">
        <v>150</v>
      </c>
    </row>
    <row r="69" spans="6:13">
      <c r="H69" s="87"/>
      <c r="J69" s="74" t="s">
        <v>283</v>
      </c>
      <c r="K69" s="77">
        <v>0.4</v>
      </c>
      <c r="L69" s="77">
        <f t="shared" si="2"/>
        <v>0.34800000000000003</v>
      </c>
      <c r="M69" s="70" t="s">
        <v>150</v>
      </c>
    </row>
    <row r="70" spans="6:13">
      <c r="H70" s="87"/>
      <c r="J70" s="74" t="s">
        <v>284</v>
      </c>
      <c r="K70" s="77">
        <v>1.01</v>
      </c>
      <c r="L70" s="77">
        <f t="shared" si="2"/>
        <v>0.87870000000000004</v>
      </c>
      <c r="M70" s="70" t="s">
        <v>150</v>
      </c>
    </row>
    <row r="71" spans="6:13">
      <c r="H71" s="87"/>
      <c r="J71" s="74" t="s">
        <v>285</v>
      </c>
      <c r="K71" s="77">
        <v>0.98</v>
      </c>
      <c r="L71" s="77">
        <f t="shared" si="2"/>
        <v>0.85260000000000002</v>
      </c>
      <c r="M71" s="70" t="s">
        <v>150</v>
      </c>
    </row>
    <row r="72" spans="6:13">
      <c r="H72" s="87"/>
      <c r="J72" s="74" t="s">
        <v>286</v>
      </c>
      <c r="K72" s="77">
        <v>0.98</v>
      </c>
      <c r="L72" s="77">
        <f t="shared" si="2"/>
        <v>0.85260000000000002</v>
      </c>
      <c r="M72" s="70" t="s">
        <v>150</v>
      </c>
    </row>
    <row r="73" spans="6:13">
      <c r="J73" s="74" t="s">
        <v>287</v>
      </c>
      <c r="K73" s="77">
        <v>1.2</v>
      </c>
      <c r="L73" s="77">
        <f t="shared" si="2"/>
        <v>1.044</v>
      </c>
      <c r="M73" s="70" t="s">
        <v>150</v>
      </c>
    </row>
    <row r="74" spans="6:13">
      <c r="J74" s="74" t="s">
        <v>288</v>
      </c>
      <c r="K74" s="77">
        <v>1.2</v>
      </c>
      <c r="L74" s="77">
        <f t="shared" si="2"/>
        <v>1.044</v>
      </c>
      <c r="M74" s="70" t="s">
        <v>150</v>
      </c>
    </row>
    <row r="75" spans="6:13">
      <c r="J75" s="74" t="s">
        <v>289</v>
      </c>
      <c r="K75" s="77">
        <v>0.42</v>
      </c>
      <c r="L75" s="77">
        <f>K75*0.87</f>
        <v>0.3654</v>
      </c>
      <c r="M75" s="70" t="s">
        <v>150</v>
      </c>
    </row>
    <row r="76" spans="6:13">
      <c r="J76" s="74" t="s">
        <v>290</v>
      </c>
      <c r="K76" s="77">
        <v>1.24</v>
      </c>
      <c r="L76" s="77">
        <f t="shared" si="2"/>
        <v>1.0788</v>
      </c>
      <c r="M76" s="70" t="s">
        <v>150</v>
      </c>
    </row>
    <row r="77" spans="6:13">
      <c r="J77" s="74" t="s">
        <v>291</v>
      </c>
      <c r="K77" s="77">
        <v>0.48</v>
      </c>
      <c r="L77" s="77">
        <f t="shared" si="2"/>
        <v>0.41759999999999997</v>
      </c>
      <c r="M77" s="70" t="s">
        <v>150</v>
      </c>
    </row>
    <row r="78" spans="6:13">
      <c r="J78" s="74" t="s">
        <v>292</v>
      </c>
      <c r="K78" s="77">
        <v>0.38</v>
      </c>
      <c r="L78" s="77">
        <f t="shared" si="2"/>
        <v>0.3306</v>
      </c>
      <c r="M78" s="70" t="s">
        <v>150</v>
      </c>
    </row>
    <row r="79" spans="6:13">
      <c r="J79" s="74" t="s">
        <v>293</v>
      </c>
      <c r="K79" s="77">
        <v>0.75</v>
      </c>
      <c r="L79" s="77">
        <f t="shared" si="2"/>
        <v>0.65249999999999997</v>
      </c>
      <c r="M79" s="70" t="s">
        <v>150</v>
      </c>
    </row>
    <row r="80" spans="6:13">
      <c r="J80" s="74" t="s">
        <v>294</v>
      </c>
      <c r="K80" s="74">
        <v>0.47</v>
      </c>
      <c r="L80" s="77">
        <f t="shared" si="2"/>
        <v>0.40889999999999999</v>
      </c>
      <c r="M80" s="70" t="s">
        <v>295</v>
      </c>
    </row>
    <row r="81" spans="2:13">
      <c r="J81" s="74" t="s">
        <v>296</v>
      </c>
      <c r="K81" s="74">
        <v>0.41</v>
      </c>
      <c r="L81" s="77">
        <f t="shared" si="2"/>
        <v>0.35669999999999996</v>
      </c>
      <c r="M81" s="70" t="s">
        <v>295</v>
      </c>
    </row>
    <row r="82" spans="2:13">
      <c r="J82" s="74" t="s">
        <v>297</v>
      </c>
      <c r="K82" s="74">
        <v>0.46</v>
      </c>
      <c r="L82" s="77">
        <f t="shared" si="2"/>
        <v>0.4002</v>
      </c>
      <c r="M82" s="70" t="s">
        <v>295</v>
      </c>
    </row>
    <row r="83" spans="2:13">
      <c r="J83" s="74" t="s">
        <v>298</v>
      </c>
      <c r="K83" s="74">
        <v>0.47</v>
      </c>
      <c r="L83" s="77">
        <f t="shared" si="2"/>
        <v>0.40889999999999999</v>
      </c>
      <c r="M83" s="70" t="s">
        <v>295</v>
      </c>
    </row>
    <row r="84" spans="2:13">
      <c r="J84" s="74" t="s">
        <v>299</v>
      </c>
      <c r="K84" s="74">
        <v>0.47</v>
      </c>
      <c r="L84" s="77">
        <f t="shared" si="2"/>
        <v>0.40889999999999999</v>
      </c>
      <c r="M84" s="70" t="s">
        <v>300</v>
      </c>
    </row>
    <row r="85" spans="2:13">
      <c r="B85" s="69" t="s">
        <v>301</v>
      </c>
      <c r="J85" s="74" t="s">
        <v>302</v>
      </c>
      <c r="K85" s="74">
        <v>0.56000000000000005</v>
      </c>
      <c r="L85" s="77">
        <f t="shared" si="2"/>
        <v>0.48720000000000002</v>
      </c>
      <c r="M85" s="70" t="s">
        <v>303</v>
      </c>
    </row>
  </sheetData>
  <sheetProtection algorithmName="SHA-512" hashValue="V/FAGVXeUL/jw+yHoD/tPc6QOgHxaeR9P5IUhVEc3ej2hf2XnMXxUL7d84Uf1oS5A8tfgD1BPSXs+fV43owO5Q==" saltValue="68VpyUBf9z12h5SeAQvuDA==" spinCount="100000" sheet="1" objects="1" scenarios="1"/>
  <phoneticPr fontId="1"/>
  <pageMargins left="0.7" right="0.7" top="0.75" bottom="0.75" header="0.3" footer="0.3"/>
  <pageSetup paperSize="9" scale="2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sheetPr>
  <dimension ref="B4:D19"/>
  <sheetViews>
    <sheetView topLeftCell="A4" workbookViewId="0">
      <selection activeCell="D8" sqref="D8"/>
    </sheetView>
  </sheetViews>
  <sheetFormatPr defaultColWidth="9" defaultRowHeight="13.2"/>
  <cols>
    <col min="1" max="1" width="3.33203125" style="61" customWidth="1"/>
    <col min="2" max="2" width="12.6640625" style="61" customWidth="1"/>
    <col min="3" max="3" width="10.44140625" style="61" customWidth="1"/>
    <col min="4" max="4" width="52" style="61" customWidth="1"/>
    <col min="5" max="16384" width="9" style="61"/>
  </cols>
  <sheetData>
    <row r="4" spans="2:4">
      <c r="B4" s="88" t="s">
        <v>304</v>
      </c>
      <c r="C4" s="88" t="s">
        <v>305</v>
      </c>
      <c r="D4" s="88" t="s">
        <v>306</v>
      </c>
    </row>
    <row r="5" spans="2:4" ht="115.5" customHeight="1">
      <c r="B5" s="89" t="s">
        <v>339</v>
      </c>
      <c r="C5" s="90">
        <v>1.2</v>
      </c>
      <c r="D5" s="91" t="s">
        <v>340</v>
      </c>
    </row>
    <row r="6" spans="2:4" ht="115.5" customHeight="1">
      <c r="B6" s="89" t="s">
        <v>341</v>
      </c>
      <c r="C6" s="90">
        <v>1.3</v>
      </c>
      <c r="D6" s="266" t="s">
        <v>342</v>
      </c>
    </row>
    <row r="7" spans="2:4" ht="54" customHeight="1">
      <c r="B7" s="89" t="s">
        <v>349</v>
      </c>
      <c r="C7" s="90">
        <v>1.4</v>
      </c>
      <c r="D7" s="267" t="s">
        <v>345</v>
      </c>
    </row>
    <row r="8" spans="2:4" ht="41.4" customHeight="1">
      <c r="B8" s="269" t="s">
        <v>351</v>
      </c>
      <c r="C8" s="268">
        <v>1.5</v>
      </c>
      <c r="D8" s="267" t="s">
        <v>350</v>
      </c>
    </row>
    <row r="9" spans="2:4">
      <c r="B9" s="74"/>
      <c r="C9" s="90"/>
      <c r="D9" s="88"/>
    </row>
    <row r="10" spans="2:4">
      <c r="B10" s="74"/>
      <c r="C10" s="90"/>
      <c r="D10" s="88"/>
    </row>
    <row r="11" spans="2:4">
      <c r="B11" s="69"/>
      <c r="C11" s="92"/>
    </row>
    <row r="12" spans="2:4">
      <c r="B12" s="69"/>
      <c r="C12" s="92"/>
    </row>
    <row r="13" spans="2:4">
      <c r="B13" s="69"/>
      <c r="C13" s="92"/>
    </row>
    <row r="14" spans="2:4">
      <c r="B14" s="69"/>
      <c r="C14" s="92"/>
    </row>
    <row r="15" spans="2:4">
      <c r="B15" s="69"/>
      <c r="C15" s="92"/>
    </row>
    <row r="16" spans="2:4">
      <c r="B16" s="69"/>
      <c r="C16" s="92"/>
    </row>
    <row r="17" spans="2:3">
      <c r="B17" s="69"/>
      <c r="C17" s="92"/>
    </row>
    <row r="18" spans="2:3">
      <c r="B18" s="69"/>
      <c r="C18" s="69"/>
    </row>
    <row r="19" spans="2:3">
      <c r="B19" s="69"/>
      <c r="C19" s="69"/>
    </row>
  </sheetData>
  <sheetProtection algorithmName="SHA-512" hashValue="J/xciibXXSnFronFLoxZQSM09j1hbdosCpXwjN6nHmyXcLOi4UjMMVhUMdzi3aRbx6g5gvMRVywE1T/cN5nP7Q==" saltValue="A/e2KqKOo8t8xgK1DTzlkA==" spinCount="100000" sheet="1" objects="1" scenarios="1"/>
  <phoneticPr fontId="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AE63"/>
  <sheetViews>
    <sheetView topLeftCell="A43" zoomScale="84" workbookViewId="0">
      <selection activeCell="F3" sqref="F3"/>
    </sheetView>
  </sheetViews>
  <sheetFormatPr defaultRowHeight="13.2"/>
  <cols>
    <col min="1" max="1" width="6.21875" customWidth="1"/>
    <col min="2" max="2" width="5" customWidth="1"/>
    <col min="3" max="3" width="37.44140625" customWidth="1"/>
    <col min="4" max="4" width="15.6640625" customWidth="1"/>
    <col min="5" max="5" width="50" customWidth="1"/>
    <col min="6" max="6" width="22.77734375" customWidth="1"/>
    <col min="7" max="7" width="21.21875" customWidth="1"/>
    <col min="8" max="8" width="8.77734375" customWidth="1"/>
    <col min="9" max="9" width="6.21875" customWidth="1"/>
    <col min="10" max="10" width="12.44140625" customWidth="1"/>
    <col min="11" max="11" width="8.77734375" customWidth="1"/>
    <col min="12" max="12" width="6.21875" customWidth="1"/>
    <col min="13" max="13" width="9.33203125" customWidth="1"/>
    <col min="14" max="14" width="8.44140625" customWidth="1"/>
    <col min="15" max="15" width="15.6640625" customWidth="1"/>
    <col min="16" max="21" width="8.77734375" customWidth="1"/>
    <col min="22" max="23" width="15.6640625" customWidth="1"/>
    <col min="24" max="28" width="8.77734375" customWidth="1"/>
    <col min="29" max="29" width="15.6640625" customWidth="1"/>
    <col min="30" max="30" width="8.77734375" customWidth="1"/>
    <col min="31" max="31" width="8.44140625" customWidth="1"/>
  </cols>
  <sheetData>
    <row r="1" spans="2:31" ht="19.2">
      <c r="B1" s="12" t="s">
        <v>346</v>
      </c>
    </row>
    <row r="3" spans="2:31" ht="21" customHeight="1">
      <c r="B3" s="295" t="s">
        <v>0</v>
      </c>
      <c r="C3" s="277"/>
      <c r="D3" s="302" t="s">
        <v>348</v>
      </c>
      <c r="E3" s="303"/>
    </row>
    <row r="4" spans="2:31" ht="21" customHeight="1">
      <c r="B4" s="295" t="s">
        <v>75</v>
      </c>
      <c r="C4" s="277"/>
      <c r="D4" s="304" t="s">
        <v>84</v>
      </c>
      <c r="E4" s="271"/>
    </row>
    <row r="5" spans="2:31" ht="21" customHeight="1">
      <c r="B5" s="295" t="s">
        <v>74</v>
      </c>
      <c r="C5" s="277"/>
      <c r="D5" s="304" t="s">
        <v>82</v>
      </c>
      <c r="E5" s="271"/>
    </row>
    <row r="6" spans="2:31" ht="21" customHeight="1">
      <c r="B6" s="295" t="s">
        <v>343</v>
      </c>
      <c r="C6" s="277"/>
      <c r="D6" s="141">
        <v>165</v>
      </c>
      <c r="E6" s="142"/>
    </row>
    <row r="7" spans="2:31" ht="21" customHeight="1">
      <c r="B7" s="295" t="s">
        <v>1</v>
      </c>
      <c r="C7" s="277"/>
      <c r="D7" s="304" t="s">
        <v>83</v>
      </c>
      <c r="E7" s="271"/>
      <c r="G7" s="18" t="s">
        <v>60</v>
      </c>
    </row>
    <row r="9" spans="2:31" ht="21" customHeight="1">
      <c r="B9" s="298" t="s">
        <v>2</v>
      </c>
      <c r="C9" s="298" t="s">
        <v>3</v>
      </c>
      <c r="D9" s="298" t="s">
        <v>64</v>
      </c>
      <c r="E9" s="298" t="s">
        <v>333</v>
      </c>
      <c r="F9" s="298" t="s">
        <v>318</v>
      </c>
      <c r="G9" s="295" t="s">
        <v>8</v>
      </c>
      <c r="H9" s="305"/>
      <c r="I9" s="305"/>
      <c r="J9" s="305"/>
      <c r="K9" s="305"/>
      <c r="L9" s="305"/>
      <c r="M9" s="305"/>
      <c r="N9" s="305"/>
      <c r="O9" s="305"/>
      <c r="P9" s="305"/>
      <c r="Q9" s="305"/>
      <c r="R9" s="305"/>
      <c r="S9" s="305"/>
      <c r="T9" s="305"/>
      <c r="U9" s="305"/>
      <c r="V9" s="305"/>
      <c r="W9" s="305"/>
      <c r="X9" s="305"/>
      <c r="Y9" s="305"/>
      <c r="Z9" s="305"/>
      <c r="AA9" s="305"/>
      <c r="AB9" s="305"/>
      <c r="AC9" s="305"/>
      <c r="AD9" s="305"/>
      <c r="AE9" s="277"/>
    </row>
    <row r="10" spans="2:31" ht="21" customHeight="1">
      <c r="B10" s="299"/>
      <c r="C10" s="299"/>
      <c r="D10" s="299"/>
      <c r="E10" s="299"/>
      <c r="F10" s="299"/>
      <c r="G10" s="306" t="s">
        <v>55</v>
      </c>
      <c r="H10" s="306"/>
      <c r="I10" s="306"/>
      <c r="J10" s="306"/>
      <c r="K10" s="306"/>
      <c r="L10" s="306"/>
      <c r="M10" s="306"/>
      <c r="N10" s="306"/>
      <c r="O10" s="307" t="s">
        <v>320</v>
      </c>
      <c r="P10" s="336"/>
      <c r="Q10" s="336"/>
      <c r="R10" s="336"/>
      <c r="S10" s="336"/>
      <c r="T10" s="336"/>
      <c r="U10" s="336"/>
      <c r="V10" s="336"/>
      <c r="W10" s="336"/>
      <c r="X10" s="336"/>
      <c r="Y10" s="336"/>
      <c r="Z10" s="336"/>
      <c r="AA10" s="336"/>
      <c r="AB10" s="308"/>
      <c r="AC10" s="307" t="s">
        <v>332</v>
      </c>
      <c r="AD10" s="308"/>
      <c r="AE10" s="298" t="s">
        <v>11</v>
      </c>
    </row>
    <row r="11" spans="2:31" ht="21" customHeight="1">
      <c r="B11" s="299"/>
      <c r="C11" s="299"/>
      <c r="D11" s="299"/>
      <c r="E11" s="299"/>
      <c r="F11" s="299"/>
      <c r="G11" s="6"/>
      <c r="H11" s="6"/>
      <c r="I11" s="296" t="s">
        <v>6</v>
      </c>
      <c r="J11" s="296"/>
      <c r="K11" s="296"/>
      <c r="L11" s="296" t="s">
        <v>7</v>
      </c>
      <c r="M11" s="296"/>
      <c r="N11" s="295"/>
      <c r="O11" s="307" t="s">
        <v>57</v>
      </c>
      <c r="P11" s="336"/>
      <c r="Q11" s="336"/>
      <c r="R11" s="336"/>
      <c r="S11" s="336"/>
      <c r="T11" s="336"/>
      <c r="U11" s="308"/>
      <c r="V11" s="307" t="s">
        <v>59</v>
      </c>
      <c r="W11" s="336"/>
      <c r="X11" s="336"/>
      <c r="Y11" s="336"/>
      <c r="Z11" s="336"/>
      <c r="AA11" s="336"/>
      <c r="AB11" s="308"/>
      <c r="AC11" s="309"/>
      <c r="AD11" s="310"/>
      <c r="AE11" s="299"/>
    </row>
    <row r="12" spans="2:31" ht="21" customHeight="1">
      <c r="B12" s="299"/>
      <c r="C12" s="299"/>
      <c r="D12" s="299"/>
      <c r="E12" s="299"/>
      <c r="F12" s="299"/>
      <c r="G12" s="6"/>
      <c r="H12" s="6"/>
      <c r="I12" s="2" t="s">
        <v>5</v>
      </c>
      <c r="J12" s="301" t="s">
        <v>85</v>
      </c>
      <c r="K12" s="301"/>
      <c r="L12" s="2" t="s">
        <v>5</v>
      </c>
      <c r="M12" s="301" t="s">
        <v>86</v>
      </c>
      <c r="N12" s="301"/>
      <c r="O12" s="311"/>
      <c r="P12" s="337"/>
      <c r="Q12" s="337"/>
      <c r="R12" s="337"/>
      <c r="S12" s="337"/>
      <c r="T12" s="337"/>
      <c r="U12" s="312"/>
      <c r="V12" s="311"/>
      <c r="W12" s="337"/>
      <c r="X12" s="337"/>
      <c r="Y12" s="337"/>
      <c r="Z12" s="337"/>
      <c r="AA12" s="337"/>
      <c r="AB12" s="312"/>
      <c r="AC12" s="311"/>
      <c r="AD12" s="312"/>
      <c r="AE12" s="299"/>
    </row>
    <row r="13" spans="2:31" ht="51" customHeight="1">
      <c r="B13" s="300"/>
      <c r="C13" s="300"/>
      <c r="D13" s="300"/>
      <c r="E13" s="300"/>
      <c r="F13" s="300"/>
      <c r="G13" s="48" t="s">
        <v>4</v>
      </c>
      <c r="H13" s="17" t="s">
        <v>34</v>
      </c>
      <c r="I13" s="296" t="s">
        <v>4</v>
      </c>
      <c r="J13" s="296"/>
      <c r="K13" s="7" t="s">
        <v>34</v>
      </c>
      <c r="L13" s="296" t="s">
        <v>4</v>
      </c>
      <c r="M13" s="296"/>
      <c r="N13" s="7" t="s">
        <v>34</v>
      </c>
      <c r="O13" s="2" t="s">
        <v>4</v>
      </c>
      <c r="P13" s="17" t="s">
        <v>34</v>
      </c>
      <c r="Q13" s="17" t="s">
        <v>53</v>
      </c>
      <c r="R13" s="17" t="s">
        <v>325</v>
      </c>
      <c r="S13" s="17" t="s">
        <v>326</v>
      </c>
      <c r="T13" s="17" t="s">
        <v>54</v>
      </c>
      <c r="U13" s="17" t="s">
        <v>324</v>
      </c>
      <c r="V13" s="295" t="s">
        <v>4</v>
      </c>
      <c r="W13" s="277"/>
      <c r="X13" s="7" t="s">
        <v>34</v>
      </c>
      <c r="Y13" s="17" t="s">
        <v>325</v>
      </c>
      <c r="Z13" s="17" t="s">
        <v>326</v>
      </c>
      <c r="AA13" s="17" t="s">
        <v>54</v>
      </c>
      <c r="AB13" s="17" t="s">
        <v>324</v>
      </c>
      <c r="AC13" s="2" t="s">
        <v>4</v>
      </c>
      <c r="AD13" s="7" t="s">
        <v>34</v>
      </c>
      <c r="AE13" s="300"/>
    </row>
    <row r="14" spans="2:31" ht="27" customHeight="1">
      <c r="B14" s="2">
        <v>1</v>
      </c>
      <c r="C14" s="156" t="s">
        <v>62</v>
      </c>
      <c r="D14" s="156" t="s">
        <v>38</v>
      </c>
      <c r="E14" s="148" t="s">
        <v>76</v>
      </c>
      <c r="F14" s="157" t="s">
        <v>87</v>
      </c>
      <c r="G14" s="158" t="s">
        <v>32</v>
      </c>
      <c r="H14" s="159">
        <v>8</v>
      </c>
      <c r="I14" s="334" t="s">
        <v>33</v>
      </c>
      <c r="J14" s="335"/>
      <c r="K14" s="150">
        <v>8</v>
      </c>
      <c r="L14" s="334"/>
      <c r="M14" s="335"/>
      <c r="N14" s="150"/>
      <c r="O14" s="147"/>
      <c r="P14" s="147"/>
      <c r="Q14" s="147"/>
      <c r="R14" s="13" t="str">
        <f>IF(O14="スギ",P14*Q14/100," ")</f>
        <v xml:space="preserve"> </v>
      </c>
      <c r="S14" s="13" t="str">
        <f>IF(O14="ヒノキ",P14*Q14/100," ")</f>
        <v xml:space="preserve"> </v>
      </c>
      <c r="T14" s="43" t="str">
        <f t="shared" ref="T14:T53" si="0">IF(P14*Q14/100=0,"",P14*Q14/100)</f>
        <v/>
      </c>
      <c r="U14" s="13" t="str">
        <f>IF(P14-P14*Q14/100=0,"",P14-P14*Q14/100)</f>
        <v/>
      </c>
      <c r="V14" s="147"/>
      <c r="W14" s="147"/>
      <c r="X14" s="147"/>
      <c r="Y14" s="13" t="str">
        <f>IF(OR(V14="スギ",W14="スギ"),IF(C14="製材区分（製材・集成材・CLT等）",X14*'3＿各種係数値'!$F$13/100,X14*'3＿各種係数値'!$F$15/100)," ")</f>
        <v xml:space="preserve"> </v>
      </c>
      <c r="Z14" s="13" t="str">
        <f>IF(OR(V14="ヒノキ",W14="ヒノキ"),IF(C14="製材区分（製材・集成材・CLT等）",X14*'3＿各種係数値'!$F$14/100,X14*'3＿各種係数値'!$F$16/100)," ")</f>
        <v xml:space="preserve"> </v>
      </c>
      <c r="AA14" s="13" t="str">
        <f>IF(IF(D14="集成材",X14*'3＿各種係数値'!$F$9/100,0)+IF(D14="合板",X14*'3＿各種係数値'!$F$10/100,0)+IF(D14="CLT",X14*'3＿各種係数値'!$F$11/100,0)+IF(D14="LVL",X14*'3＿各種係数値'!$F$12/100,0)=0," ",IF(D14="集成材",X14*'3＿各種係数値'!$F$9/100,0)+IF(D14="合板",X14*'3＿各種係数値'!$F$10/100,0)+IF(D14="CLT",X14*'3＿各種係数値'!$F$11/100,0)+IF(D14="LVL",X14*'3＿各種係数値'!$F$12/100,0))</f>
        <v xml:space="preserve"> </v>
      </c>
      <c r="AB14" s="13" t="str">
        <f>IFERROR(X14-AA14," ")</f>
        <v xml:space="preserve"> </v>
      </c>
      <c r="AC14" s="153"/>
      <c r="AD14" s="154"/>
      <c r="AE14" s="13">
        <f>IF(H14+P14+X14+AD14=0," ",H14+P14+X14+AD14)</f>
        <v>8</v>
      </c>
    </row>
    <row r="15" spans="2:31" ht="27" customHeight="1" thickBot="1">
      <c r="B15" s="5">
        <f>B14+1</f>
        <v>2</v>
      </c>
      <c r="C15" s="156" t="s">
        <v>37</v>
      </c>
      <c r="D15" s="160" t="s">
        <v>38</v>
      </c>
      <c r="E15" s="161" t="s">
        <v>327</v>
      </c>
      <c r="F15" s="162" t="s">
        <v>87</v>
      </c>
      <c r="G15" s="163" t="s">
        <v>61</v>
      </c>
      <c r="H15" s="164">
        <v>2</v>
      </c>
      <c r="I15" s="270"/>
      <c r="J15" s="271"/>
      <c r="K15" s="165"/>
      <c r="L15" s="270" t="s">
        <v>61</v>
      </c>
      <c r="M15" s="271"/>
      <c r="N15" s="165">
        <v>2</v>
      </c>
      <c r="O15" s="147"/>
      <c r="P15" s="147"/>
      <c r="Q15" s="147"/>
      <c r="R15" s="13" t="str">
        <f>IF(O15="スギ",P15*Q15/100," ")</f>
        <v xml:space="preserve"> </v>
      </c>
      <c r="S15" s="13" t="str">
        <f>IF(O15="ヒノキ",P15*Q15/100," ")</f>
        <v xml:space="preserve"> </v>
      </c>
      <c r="T15" s="43" t="str">
        <f t="shared" ref="T15" si="1">IF(P15*Q15/100=0,"",P15*Q15/100)</f>
        <v/>
      </c>
      <c r="U15" s="13" t="str">
        <f>IF(P15-P15*Q15/100=0,"",P15-P15*Q15/100)</f>
        <v/>
      </c>
      <c r="V15" s="147"/>
      <c r="W15" s="147"/>
      <c r="X15" s="147"/>
      <c r="Y15" s="13" t="str">
        <f>IF(OR(V15="スギ",W15="スギ"),IF(C15="製材区分（製材・集成材・CLT等）",X15*'3＿各種係数値'!$F$13/100,X15*'3＿各種係数値'!$F$15/100)," ")</f>
        <v xml:space="preserve"> </v>
      </c>
      <c r="Z15" s="13" t="str">
        <f>IF(OR(V15="ヒノキ",W15="ヒノキ"),IF(C15="製材区分（製材・集成材・CLT等）",X15*'3＿各種係数値'!$F$14/100,X15*'3＿各種係数値'!$F$16/100)," ")</f>
        <v xml:space="preserve"> </v>
      </c>
      <c r="AA15" s="13" t="str">
        <f>IF(IF(D15="集成材",X15*'3＿各種係数値'!$F$9/100,0)+IF(D15="合板",X15*'3＿各種係数値'!$F$10/100,0)+IF(D15="CLT",X15*'3＿各種係数値'!$F$11/100,0)+IF(D15="LVL",X15*'3＿各種係数値'!$F$12/100,0)=0," ",IF(D15="集成材",X15*'3＿各種係数値'!$F$9/100,0)+IF(D15="合板",X15*'3＿各種係数値'!$F$10/100,0)+IF(D15="CLT",X15*'3＿各種係数値'!$F$11/100,0)+IF(D15="LVL",X15*'3＿各種係数値'!$F$12/100,0))</f>
        <v xml:space="preserve"> </v>
      </c>
      <c r="AB15" s="13" t="str">
        <f>IFERROR(X15-AA15," ")</f>
        <v xml:space="preserve"> </v>
      </c>
      <c r="AC15" s="153"/>
      <c r="AD15" s="154"/>
      <c r="AE15" s="13">
        <f>IF(H15+P15+X15+AD15=0," ",H15+P15+X15+AD15)</f>
        <v>2</v>
      </c>
    </row>
    <row r="16" spans="2:31" ht="27" customHeight="1" thickTop="1">
      <c r="B16" s="5">
        <f>B15+1</f>
        <v>3</v>
      </c>
      <c r="C16" s="166" t="s">
        <v>37</v>
      </c>
      <c r="D16" s="167" t="s">
        <v>39</v>
      </c>
      <c r="E16" s="168" t="s">
        <v>80</v>
      </c>
      <c r="F16" s="169" t="s">
        <v>87</v>
      </c>
      <c r="G16" s="170" t="s">
        <v>61</v>
      </c>
      <c r="H16" s="171">
        <v>1</v>
      </c>
      <c r="I16" s="328"/>
      <c r="J16" s="329"/>
      <c r="K16" s="172"/>
      <c r="L16" s="328" t="s">
        <v>61</v>
      </c>
      <c r="M16" s="329"/>
      <c r="N16" s="173">
        <v>1</v>
      </c>
      <c r="O16" s="147"/>
      <c r="P16" s="147"/>
      <c r="Q16" s="147"/>
      <c r="R16" s="13" t="str">
        <f t="shared" ref="R16:R53" si="2">IF(O16="スギ",P16*Q16/100," ")</f>
        <v xml:space="preserve"> </v>
      </c>
      <c r="S16" s="13" t="str">
        <f t="shared" ref="S16:S53" si="3">IF(O16="ヒノキ",P16*Q16/100," ")</f>
        <v xml:space="preserve"> </v>
      </c>
      <c r="T16" s="13" t="str">
        <f t="shared" si="0"/>
        <v/>
      </c>
      <c r="U16" s="13" t="str">
        <f t="shared" ref="U16:U18" si="4">IF(P16-P16*Q16/100=0,"",P16-P16*Q16/100)</f>
        <v/>
      </c>
      <c r="V16" s="147"/>
      <c r="W16" s="147"/>
      <c r="X16" s="147"/>
      <c r="Y16" s="13" t="str">
        <f>IF(OR(V16="スギ",W16="スギ"),IF(C16="製材区分（製材・集成材・CLT等）",X16*'3＿各種係数値'!$F$13/100,X16*'3＿各種係数値'!$F$15/100)," ")</f>
        <v xml:space="preserve"> </v>
      </c>
      <c r="Z16" s="13" t="str">
        <f>IF(OR(V16="ヒノキ",W16="ヒノキ"),IF(C16="製材区分（製材・集成材・CLT等）",X16*'3＿各種係数値'!$F$14/100,X16*'3＿各種係数値'!$F$16/100)," ")</f>
        <v xml:space="preserve"> </v>
      </c>
      <c r="AA16" s="13" t="str">
        <f>IF(IF(D16="集成材",X16*'3＿各種係数値'!$F$9/100,0)+IF(D16="合板",X16*'3＿各種係数値'!$F$10/100,0)+IF(D16="CLT",X16*'3＿各種係数値'!$F$11/100,0)+IF(D16="LVL",X16*'3＿各種係数値'!$F$12/100,0)=0," ",IF(D16="集成材",X16*'3＿各種係数値'!$F$9/100,0)+IF(D16="合板",X16*'3＿各種係数値'!$F$10/100,0)+IF(D16="CLT",X16*'3＿各種係数値'!$F$11/100,0)+IF(D16="LVL",X16*'3＿各種係数値'!$F$12/100,0))</f>
        <v xml:space="preserve"> </v>
      </c>
      <c r="AB16" s="13" t="str">
        <f t="shared" ref="AB16:AB21" si="5">IFERROR(X16-AA16," ")</f>
        <v xml:space="preserve"> </v>
      </c>
      <c r="AC16" s="153"/>
      <c r="AD16" s="154"/>
      <c r="AE16" s="13">
        <f t="shared" ref="AE16:AE53" si="6">IF(H16+P16+X16+AD16=0," ",H16+P16+X16+AD16)</f>
        <v>1</v>
      </c>
    </row>
    <row r="17" spans="2:31" ht="27" customHeight="1" thickBot="1">
      <c r="B17" s="5">
        <f t="shared" ref="B17:B18" si="7">B16+1</f>
        <v>4</v>
      </c>
      <c r="C17" s="166" t="s">
        <v>37</v>
      </c>
      <c r="D17" s="167" t="s">
        <v>39</v>
      </c>
      <c r="E17" s="174" t="s">
        <v>81</v>
      </c>
      <c r="F17" s="162" t="s">
        <v>87</v>
      </c>
      <c r="G17" s="163" t="s">
        <v>32</v>
      </c>
      <c r="H17" s="164">
        <v>2</v>
      </c>
      <c r="I17" s="332" t="s">
        <v>32</v>
      </c>
      <c r="J17" s="333"/>
      <c r="K17" s="165">
        <v>2</v>
      </c>
      <c r="L17" s="175"/>
      <c r="M17" s="176"/>
      <c r="N17" s="177"/>
      <c r="O17" s="147"/>
      <c r="P17" s="147"/>
      <c r="Q17" s="147"/>
      <c r="R17" s="13" t="str">
        <f t="shared" si="2"/>
        <v xml:space="preserve"> </v>
      </c>
      <c r="S17" s="13" t="str">
        <f t="shared" si="3"/>
        <v xml:space="preserve"> </v>
      </c>
      <c r="T17" s="13"/>
      <c r="U17" s="13" t="str">
        <f t="shared" si="4"/>
        <v/>
      </c>
      <c r="V17" s="147"/>
      <c r="W17" s="147"/>
      <c r="X17" s="147"/>
      <c r="Y17" s="13" t="str">
        <f>IF(OR(V17="スギ",W17="スギ"),IF(C17="製材区分（製材・集成材・CLT等）",X17*'3＿各種係数値'!$F$13/100,X17*'3＿各種係数値'!$F$15/100)," ")</f>
        <v xml:space="preserve"> </v>
      </c>
      <c r="Z17" s="13" t="str">
        <f>IF(OR(V17="ヒノキ",W17="ヒノキ"),IF(C17="製材区分（製材・集成材・CLT等）",X17*'3＿各種係数値'!$F$14/100,X17*'3＿各種係数値'!$F$16/100)," ")</f>
        <v xml:space="preserve"> </v>
      </c>
      <c r="AA17" s="13" t="str">
        <f>IF(IF(D17="集成材",X17*'3＿各種係数値'!$F$9/100,0)+IF(D17="合板",X17*'3＿各種係数値'!$F$10/100,0)+IF(D17="CLT",X17*'3＿各種係数値'!$F$11/100,0)+IF(D17="LVL",X17*'3＿各種係数値'!$F$12/100,0)=0," ",IF(D17="集成材",X17*'3＿各種係数値'!$F$9/100,0)+IF(D17="合板",X17*'3＿各種係数値'!$F$10/100,0)+IF(D17="CLT",X17*'3＿各種係数値'!$F$11/100,0)+IF(D17="LVL",X17*'3＿各種係数値'!$F$12/100,0))</f>
        <v xml:space="preserve"> </v>
      </c>
      <c r="AB17" s="13" t="str">
        <f t="shared" si="5"/>
        <v xml:space="preserve"> </v>
      </c>
      <c r="AC17" s="153"/>
      <c r="AD17" s="154"/>
      <c r="AE17" s="13">
        <f t="shared" si="6"/>
        <v>2</v>
      </c>
    </row>
    <row r="18" spans="2:31" ht="27" customHeight="1" thickTop="1" thickBot="1">
      <c r="B18" s="2">
        <f t="shared" si="7"/>
        <v>5</v>
      </c>
      <c r="C18" s="178" t="s">
        <v>37</v>
      </c>
      <c r="D18" s="178" t="s">
        <v>44</v>
      </c>
      <c r="E18" s="179" t="s">
        <v>105</v>
      </c>
      <c r="F18" s="169" t="s">
        <v>87</v>
      </c>
      <c r="G18" s="180" t="s">
        <v>32</v>
      </c>
      <c r="H18" s="181">
        <v>2</v>
      </c>
      <c r="I18" s="330" t="s">
        <v>33</v>
      </c>
      <c r="J18" s="331"/>
      <c r="K18" s="182">
        <v>2</v>
      </c>
      <c r="L18" s="330"/>
      <c r="M18" s="331"/>
      <c r="N18" s="182"/>
      <c r="O18" s="150"/>
      <c r="P18" s="150"/>
      <c r="Q18" s="150"/>
      <c r="R18" s="43" t="str">
        <f t="shared" si="2"/>
        <v xml:space="preserve"> </v>
      </c>
      <c r="S18" s="43" t="str">
        <f t="shared" si="3"/>
        <v xml:space="preserve"> </v>
      </c>
      <c r="T18" s="43" t="str">
        <f t="shared" si="0"/>
        <v/>
      </c>
      <c r="U18" s="13" t="str">
        <f t="shared" si="4"/>
        <v/>
      </c>
      <c r="V18" s="147"/>
      <c r="W18" s="147"/>
      <c r="X18" s="147"/>
      <c r="Y18" s="13" t="str">
        <f>IF(OR(V18="スギ",W18="スギ"),IF(C18="製材区分（製材・集成材・CLT等）",X18*'3＿各種係数値'!$F$13/100,X18*'3＿各種係数値'!$F$15/100)," ")</f>
        <v xml:space="preserve"> </v>
      </c>
      <c r="Z18" s="13" t="str">
        <f>IF(OR(V18="ヒノキ",W18="ヒノキ"),IF(C18="製材区分（製材・集成材・CLT等）",X18*'3＿各種係数値'!$F$14/100,X18*'3＿各種係数値'!$F$16/100)," ")</f>
        <v xml:space="preserve"> </v>
      </c>
      <c r="AA18" s="13" t="str">
        <f>IF(IF(D18="集成材",X18*'3＿各種係数値'!$F$9/100,0)+IF(D18="合板",X18*'3＿各種係数値'!$F$10/100,0)+IF(D18="CLT",X18*'3＿各種係数値'!$F$11/100,0)+IF(D18="LVL",X18*'3＿各種係数値'!$F$12/100,0)=0," ",IF(D18="集成材",X18*'3＿各種係数値'!$F$9/100,0)+IF(D18="合板",X18*'3＿各種係数値'!$F$10/100,0)+IF(D18="CLT",X18*'3＿各種係数値'!$F$11/100,0)+IF(D18="LVL",X18*'3＿各種係数値'!$F$12/100,0))</f>
        <v xml:space="preserve"> </v>
      </c>
      <c r="AB18" s="13" t="str">
        <f t="shared" si="5"/>
        <v xml:space="preserve"> </v>
      </c>
      <c r="AC18" s="153"/>
      <c r="AD18" s="154"/>
      <c r="AE18" s="13">
        <f t="shared" si="6"/>
        <v>2</v>
      </c>
    </row>
    <row r="19" spans="2:31" ht="27" customHeight="1" thickTop="1" thickBot="1">
      <c r="B19" s="2">
        <f t="shared" ref="B19:B53" si="8">B18+1</f>
        <v>6</v>
      </c>
      <c r="C19" s="166" t="s">
        <v>63</v>
      </c>
      <c r="D19" s="166" t="s">
        <v>41</v>
      </c>
      <c r="E19" s="183" t="s">
        <v>79</v>
      </c>
      <c r="F19" s="157" t="s">
        <v>321</v>
      </c>
      <c r="G19" s="184"/>
      <c r="H19" s="185"/>
      <c r="I19" s="270"/>
      <c r="J19" s="271"/>
      <c r="K19" s="147"/>
      <c r="L19" s="270"/>
      <c r="M19" s="271"/>
      <c r="N19" s="186"/>
      <c r="O19" s="187" t="s">
        <v>32</v>
      </c>
      <c r="P19" s="188">
        <v>2</v>
      </c>
      <c r="Q19" s="188">
        <f>2/3*100</f>
        <v>66.666666666666657</v>
      </c>
      <c r="R19" s="114">
        <f t="shared" si="2"/>
        <v>1.333333333333333</v>
      </c>
      <c r="S19" s="114" t="str">
        <f t="shared" si="3"/>
        <v xml:space="preserve"> </v>
      </c>
      <c r="T19" s="44">
        <f t="shared" si="0"/>
        <v>1.333333333333333</v>
      </c>
      <c r="U19" s="13">
        <f>IF(P19-P19*Q19/100=0,"",P19-P19*Q19/100)</f>
        <v>0.66666666666666696</v>
      </c>
      <c r="V19" s="150"/>
      <c r="W19" s="150"/>
      <c r="X19" s="150"/>
      <c r="Y19" s="13" t="str">
        <f>IF(OR(V19="スギ",W19="スギ"),IF(C19="製材区分（製材・集成材・CLT等）",X19*'3＿各種係数値'!$F$13/100,X19*'3＿各種係数値'!$F$15/100)," ")</f>
        <v xml:space="preserve"> </v>
      </c>
      <c r="Z19" s="13" t="str">
        <f>IF(OR(V19="ヒノキ",W19="ヒノキ"),IF(C19="製材区分（製材・集成材・CLT等）",X19*'3＿各種係数値'!$F$14/100,X19*'3＿各種係数値'!$F$16/100)," ")</f>
        <v xml:space="preserve"> </v>
      </c>
      <c r="AA19" s="13" t="str">
        <f>IF(IF(D19="集成材",X19*'3＿各種係数値'!$F$9/100,0)+IF(D19="合板",X19*'3＿各種係数値'!$F$10/100,0)+IF(D19="CLT",X19*'3＿各種係数値'!$F$11/100,0)+IF(D19="LVL",X19*'3＿各種係数値'!$F$12/100,0)=0," ",IF(D19="集成材",X19*'3＿各種係数値'!$F$9/100,0)+IF(D19="合板",X19*'3＿各種係数値'!$F$10/100,0)+IF(D19="CLT",X19*'3＿各種係数値'!$F$11/100,0)+IF(D19="LVL",X19*'3＿各種係数値'!$F$12/100,0))</f>
        <v xml:space="preserve"> </v>
      </c>
      <c r="AB19" s="13" t="str">
        <f t="shared" si="5"/>
        <v xml:space="preserve"> </v>
      </c>
      <c r="AC19" s="153"/>
      <c r="AD19" s="154"/>
      <c r="AE19" s="13">
        <f t="shared" si="6"/>
        <v>2</v>
      </c>
    </row>
    <row r="20" spans="2:31" ht="27" customHeight="1" thickTop="1">
      <c r="B20" s="2">
        <f t="shared" si="8"/>
        <v>7</v>
      </c>
      <c r="C20" s="166" t="s">
        <v>37</v>
      </c>
      <c r="D20" s="166" t="s">
        <v>39</v>
      </c>
      <c r="E20" s="183" t="s">
        <v>78</v>
      </c>
      <c r="F20" s="145" t="s">
        <v>322</v>
      </c>
      <c r="G20" s="184"/>
      <c r="H20" s="185"/>
      <c r="I20" s="270"/>
      <c r="J20" s="271"/>
      <c r="K20" s="147"/>
      <c r="L20" s="270"/>
      <c r="M20" s="271"/>
      <c r="N20" s="147"/>
      <c r="O20" s="182"/>
      <c r="P20" s="182"/>
      <c r="Q20" s="182"/>
      <c r="R20" s="113" t="str">
        <f t="shared" si="2"/>
        <v xml:space="preserve"> </v>
      </c>
      <c r="S20" s="113" t="str">
        <f t="shared" si="3"/>
        <v xml:space="preserve"> </v>
      </c>
      <c r="T20" s="45" t="str">
        <f t="shared" si="0"/>
        <v/>
      </c>
      <c r="U20" s="13" t="str">
        <f t="shared" ref="U20:U53" si="9">IF(P20-P20*Q20/100=0,"",P20-P20*Q20/100)</f>
        <v/>
      </c>
      <c r="V20" s="196" t="s">
        <v>52</v>
      </c>
      <c r="W20" s="172"/>
      <c r="X20" s="173">
        <v>2</v>
      </c>
      <c r="Y20" s="13" t="str">
        <f>IF(OR(V20="スギ",W20="スギ"),IF(C20="製材区分（製材・集成材・CLT等）",X20*'3＿各種係数値'!$F$13/100,X20*'3＿各種係数値'!$F$15/100)," ")</f>
        <v xml:space="preserve"> </v>
      </c>
      <c r="Z20" s="13" t="str">
        <f>IF(OR(V20="ヒノキ",W20="ヒノキ"),IF(C20="製材区分（製材・集成材・CLT等）",X20*'3＿各種係数値'!$F$14/100,X20*'3＿各種係数値'!$F$16/100)," ")</f>
        <v xml:space="preserve"> </v>
      </c>
      <c r="AA20" s="13">
        <f>IF(IF(D20="集成材",X20*'3＿各種係数値'!$F$9/100,0)+IF(D20="合板",X20*'3＿各種係数値'!$F$10/100,0)+IF(D20="CLT",X20*'3＿各種係数値'!$F$11/100,0)+IF(D20="LVL",X20*'3＿各種係数値'!$F$12/100,0)=0," ",IF(D20="集成材",X20*'3＿各種係数値'!$F$9/100,0)+IF(D20="合板",X20*'3＿各種係数値'!$F$10/100,0)+IF(D20="CLT",X20*'3＿各種係数値'!$F$11/100,0)+IF(D20="LVL",X20*'3＿各種係数値'!$F$12/100,0))</f>
        <v>0.9</v>
      </c>
      <c r="AB20" s="13">
        <f t="shared" si="5"/>
        <v>1.1000000000000001</v>
      </c>
      <c r="AC20" s="153"/>
      <c r="AD20" s="154"/>
      <c r="AE20" s="13">
        <f t="shared" si="6"/>
        <v>2</v>
      </c>
    </row>
    <row r="21" spans="2:31" ht="27" customHeight="1" thickBot="1">
      <c r="B21" s="2">
        <f t="shared" si="8"/>
        <v>8</v>
      </c>
      <c r="C21" s="166" t="s">
        <v>323</v>
      </c>
      <c r="D21" s="166" t="s">
        <v>45</v>
      </c>
      <c r="E21" s="148" t="s">
        <v>77</v>
      </c>
      <c r="F21" s="189" t="s">
        <v>322</v>
      </c>
      <c r="G21" s="190"/>
      <c r="H21" s="185"/>
      <c r="I21" s="270"/>
      <c r="J21" s="271"/>
      <c r="K21" s="147"/>
      <c r="L21" s="270"/>
      <c r="M21" s="271"/>
      <c r="N21" s="147"/>
      <c r="O21" s="147"/>
      <c r="P21" s="147"/>
      <c r="Q21" s="147"/>
      <c r="R21" s="13" t="str">
        <f t="shared" si="2"/>
        <v xml:space="preserve"> </v>
      </c>
      <c r="S21" s="13" t="str">
        <f t="shared" si="3"/>
        <v xml:space="preserve"> </v>
      </c>
      <c r="T21" s="46" t="str">
        <f t="shared" si="0"/>
        <v/>
      </c>
      <c r="U21" s="13" t="str">
        <f t="shared" si="9"/>
        <v/>
      </c>
      <c r="V21" s="197" t="s">
        <v>32</v>
      </c>
      <c r="W21" s="165" t="s">
        <v>61</v>
      </c>
      <c r="X21" s="177">
        <v>5</v>
      </c>
      <c r="Y21" s="13">
        <f>IF(OR(V21="スギ",W21="スギ"),IF(C21="製材区分（製材・集成材・CLT等）",X21*'3＿各種係数値'!$F$13/100,X21*'3＿各種係数値'!$F$15/100)," ")</f>
        <v>2.95</v>
      </c>
      <c r="Z21" s="13">
        <f>IF(OR(V21="ヒノキ",W21="ヒノキ"),IF(C21="製材区分（製材・集成材・CLT等）",X21*'3＿各種係数値'!$F$14/100,X21*'3＿各種係数値'!$F$16/100)," ")</f>
        <v>0.65</v>
      </c>
      <c r="AA21" s="13">
        <f>IF(IF(D21="集成材",X21*'3＿各種係数値'!$F$9/100,0)+IF(D21="合板",X21*'3＿各種係数値'!$F$10/100,0)+IF(D21="CLT",X21*'3＿各種係数値'!$F$11/100,0)+IF(D21="LVL",X21*'3＿各種係数値'!$F$12/100,0)=0," ",IF(D21="集成材",X21*'3＿各種係数値'!$F$9/100,0)+IF(D21="合板",X21*'3＿各種係数値'!$F$10/100,0)+IF(D21="CLT",X21*'3＿各種係数値'!$F$11/100,0)+IF(D21="LVL",X21*'3＿各種係数値'!$F$12/100,0))</f>
        <v>4.75</v>
      </c>
      <c r="AB21" s="13">
        <f t="shared" si="5"/>
        <v>0.25</v>
      </c>
      <c r="AC21" s="153"/>
      <c r="AD21" s="154"/>
      <c r="AE21" s="13">
        <f t="shared" si="6"/>
        <v>5</v>
      </c>
    </row>
    <row r="22" spans="2:31" ht="27" customHeight="1" thickTop="1">
      <c r="B22" s="2">
        <f t="shared" si="8"/>
        <v>9</v>
      </c>
      <c r="C22" s="156" t="s">
        <v>37</v>
      </c>
      <c r="D22" s="166" t="s">
        <v>38</v>
      </c>
      <c r="E22" s="191" t="s">
        <v>328</v>
      </c>
      <c r="F22" s="192" t="s">
        <v>87</v>
      </c>
      <c r="G22" s="190" t="s">
        <v>32</v>
      </c>
      <c r="H22" s="185">
        <v>2</v>
      </c>
      <c r="I22" s="270" t="s">
        <v>32</v>
      </c>
      <c r="J22" s="271"/>
      <c r="K22" s="147">
        <v>2</v>
      </c>
      <c r="L22" s="270"/>
      <c r="M22" s="271"/>
      <c r="N22" s="147"/>
      <c r="O22" s="147"/>
      <c r="P22" s="147"/>
      <c r="Q22" s="147"/>
      <c r="R22" s="13" t="str">
        <f t="shared" si="2"/>
        <v xml:space="preserve"> </v>
      </c>
      <c r="S22" s="13" t="str">
        <f t="shared" si="3"/>
        <v xml:space="preserve"> </v>
      </c>
      <c r="T22" s="13" t="str">
        <f t="shared" si="0"/>
        <v/>
      </c>
      <c r="U22" s="13" t="str">
        <f t="shared" si="9"/>
        <v/>
      </c>
      <c r="V22" s="182"/>
      <c r="W22" s="182"/>
      <c r="X22" s="182"/>
      <c r="Y22" s="13" t="str">
        <f>IF(OR(V22="スギ",W22="スギ"),IF(C22="製材区分（製材・集成材・CLT等）",X22*'3＿各種係数値'!$F$13/100,X22*'3＿各種係数値'!$F$15/100)," ")</f>
        <v xml:space="preserve"> </v>
      </c>
      <c r="Z22" s="13" t="str">
        <f>IF(OR(V22="ヒノキ",W22="ヒノキ"),IF(C22="製材区分（製材・集成材・CLT等）",X22*'3＿各種係数値'!$F$14/100,X22*'3＿各種係数値'!$F$16/100)," ")</f>
        <v xml:space="preserve"> </v>
      </c>
      <c r="AA22" s="13" t="str">
        <f>IF(IF(D22="集成材",X22*'3＿各種係数値'!$F$9/100,0)+IF(D22="合板",X22*'3＿各種係数値'!$F$10/100,0)+IF(D22="CLT",X22*'3＿各種係数値'!$F$11/100,0)+IF(D22="LVL",X22*'3＿各種係数値'!$F$12/100,0)=0," ",IF(D22="集成材",X22*'3＿各種係数値'!$F$9/100,0)+IF(D22="合板",X22*'3＿各種係数値'!$F$10/100,0)+IF(D22="CLT",X22*'3＿各種係数値'!$F$11/100,0)+IF(D22="LVL",X22*'3＿各種係数値'!$F$12/100,0))</f>
        <v xml:space="preserve"> </v>
      </c>
      <c r="AB22" s="13" t="str">
        <f t="shared" ref="AB22:AB53" si="10">IFERROR(X22-AA22," ")</f>
        <v xml:space="preserve"> </v>
      </c>
      <c r="AC22" s="153"/>
      <c r="AD22" s="154"/>
      <c r="AE22" s="13">
        <f t="shared" si="6"/>
        <v>2</v>
      </c>
    </row>
    <row r="23" spans="2:31" ht="27" customHeight="1" thickBot="1">
      <c r="B23" s="2">
        <f t="shared" si="8"/>
        <v>10</v>
      </c>
      <c r="C23" s="156" t="s">
        <v>37</v>
      </c>
      <c r="D23" s="166" t="s">
        <v>38</v>
      </c>
      <c r="E23" s="193" t="s">
        <v>329</v>
      </c>
      <c r="F23" s="192" t="s">
        <v>87</v>
      </c>
      <c r="G23" s="190" t="s">
        <v>32</v>
      </c>
      <c r="H23" s="185">
        <v>1</v>
      </c>
      <c r="I23" s="270" t="s">
        <v>32</v>
      </c>
      <c r="J23" s="271"/>
      <c r="K23" s="147">
        <v>1</v>
      </c>
      <c r="L23" s="270"/>
      <c r="M23" s="271"/>
      <c r="N23" s="147"/>
      <c r="O23" s="147"/>
      <c r="P23" s="147"/>
      <c r="Q23" s="147"/>
      <c r="R23" s="13" t="str">
        <f t="shared" si="2"/>
        <v xml:space="preserve"> </v>
      </c>
      <c r="S23" s="13" t="str">
        <f t="shared" si="3"/>
        <v xml:space="preserve"> </v>
      </c>
      <c r="T23" s="13" t="str">
        <f t="shared" si="0"/>
        <v/>
      </c>
      <c r="U23" s="13" t="str">
        <f t="shared" si="9"/>
        <v/>
      </c>
      <c r="V23" s="147"/>
      <c r="W23" s="147"/>
      <c r="X23" s="147"/>
      <c r="Y23" s="13" t="str">
        <f>IF(OR(V23="スギ",W23="スギ"),IF(C23="製材区分（製材・集成材・CLT等）",X23*'3＿各種係数値'!$F$13/100,X23*'3＿各種係数値'!$F$15/100)," ")</f>
        <v xml:space="preserve"> </v>
      </c>
      <c r="Z23" s="13" t="str">
        <f>IF(OR(V23="ヒノキ",W23="ヒノキ"),IF(C23="製材区分（製材・集成材・CLT等）",X23*'3＿各種係数値'!$F$14/100,X23*'3＿各種係数値'!$F$16/100)," ")</f>
        <v xml:space="preserve"> </v>
      </c>
      <c r="AA23" s="13" t="str">
        <f>IF(IF(D23="集成材",X23*'3＿各種係数値'!$F$9/100,0)+IF(D23="合板",X23*'3＿各種係数値'!$F$10/100,0)+IF(D23="CLT",X23*'3＿各種係数値'!$F$11/100,0)+IF(D23="LVL",X23*'3＿各種係数値'!$F$12/100,0)=0," ",IF(D23="集成材",X23*'3＿各種係数値'!$F$9/100,0)+IF(D23="合板",X23*'3＿各種係数値'!$F$10/100,0)+IF(D23="CLT",X23*'3＿各種係数値'!$F$11/100,0)+IF(D23="LVL",X23*'3＿各種係数値'!$F$12/100,0))</f>
        <v xml:space="preserve"> </v>
      </c>
      <c r="AB23" s="13" t="str">
        <f t="shared" si="10"/>
        <v xml:space="preserve"> </v>
      </c>
      <c r="AC23" s="153"/>
      <c r="AD23" s="154"/>
      <c r="AE23" s="13">
        <f t="shared" si="6"/>
        <v>1</v>
      </c>
    </row>
    <row r="24" spans="2:31" ht="27" customHeight="1" thickTop="1">
      <c r="B24" s="2">
        <f t="shared" si="8"/>
        <v>11</v>
      </c>
      <c r="C24" s="166" t="s">
        <v>37</v>
      </c>
      <c r="D24" s="166" t="s">
        <v>38</v>
      </c>
      <c r="E24" s="191" t="s">
        <v>344</v>
      </c>
      <c r="F24" s="192" t="s">
        <v>87</v>
      </c>
      <c r="G24" s="190" t="s">
        <v>32</v>
      </c>
      <c r="H24" s="185">
        <v>15</v>
      </c>
      <c r="I24" s="270" t="s">
        <v>32</v>
      </c>
      <c r="J24" s="271"/>
      <c r="K24" s="147">
        <v>15</v>
      </c>
      <c r="L24" s="270"/>
      <c r="M24" s="271"/>
      <c r="N24" s="147"/>
      <c r="O24" s="147"/>
      <c r="P24" s="147"/>
      <c r="Q24" s="147"/>
      <c r="R24" s="13" t="str">
        <f t="shared" si="2"/>
        <v xml:space="preserve"> </v>
      </c>
      <c r="S24" s="13" t="str">
        <f t="shared" si="3"/>
        <v xml:space="preserve"> </v>
      </c>
      <c r="T24" s="13" t="str">
        <f t="shared" si="0"/>
        <v/>
      </c>
      <c r="U24" s="13" t="str">
        <f t="shared" si="9"/>
        <v/>
      </c>
      <c r="V24" s="147"/>
      <c r="W24" s="147"/>
      <c r="X24" s="147"/>
      <c r="Y24" s="13" t="str">
        <f>IF(OR(V24="スギ",W24="スギ"),IF(C24="製材区分（製材・集成材・CLT等）",X24*'3＿各種係数値'!$F$13/100,X24*'3＿各種係数値'!$F$15/100)," ")</f>
        <v xml:space="preserve"> </v>
      </c>
      <c r="Z24" s="13" t="str">
        <f>IF(OR(V24="ヒノキ",W24="ヒノキ"),IF(C24="製材区分（製材・集成材・CLT等）",X24*'3＿各種係数値'!$F$14/100,X24*'3＿各種係数値'!$F$16/100)," ")</f>
        <v xml:space="preserve"> </v>
      </c>
      <c r="AA24" s="13" t="str">
        <f>IF(IF(D24="集成材",X24*'3＿各種係数値'!$F$9/100,0)+IF(D24="合板",X24*'3＿各種係数値'!$F$10/100,0)+IF(D24="CLT",X24*'3＿各種係数値'!$F$11/100,0)+IF(D24="LVL",X24*'3＿各種係数値'!$F$12/100,0)=0," ",IF(D24="集成材",X24*'3＿各種係数値'!$F$9/100,0)+IF(D24="合板",X24*'3＿各種係数値'!$F$10/100,0)+IF(D24="CLT",X24*'3＿各種係数値'!$F$11/100,0)+IF(D24="LVL",X24*'3＿各種係数値'!$F$12/100,0))</f>
        <v xml:space="preserve"> </v>
      </c>
      <c r="AB24" s="13" t="str">
        <f t="shared" si="10"/>
        <v xml:space="preserve"> </v>
      </c>
      <c r="AC24" s="153"/>
      <c r="AD24" s="154"/>
      <c r="AE24" s="13">
        <f t="shared" si="6"/>
        <v>15</v>
      </c>
    </row>
    <row r="25" spans="2:31" ht="27" customHeight="1" thickBot="1">
      <c r="B25" s="2">
        <f t="shared" si="8"/>
        <v>12</v>
      </c>
      <c r="C25" s="166" t="s">
        <v>37</v>
      </c>
      <c r="D25" s="166" t="s">
        <v>38</v>
      </c>
      <c r="E25" s="193" t="s">
        <v>344</v>
      </c>
      <c r="F25" s="157" t="s">
        <v>87</v>
      </c>
      <c r="G25" s="190" t="s">
        <v>61</v>
      </c>
      <c r="H25" s="185">
        <v>3</v>
      </c>
      <c r="I25" s="270"/>
      <c r="J25" s="271"/>
      <c r="K25" s="147"/>
      <c r="L25" s="270" t="s">
        <v>61</v>
      </c>
      <c r="M25" s="271"/>
      <c r="N25" s="147">
        <v>3</v>
      </c>
      <c r="O25" s="147"/>
      <c r="P25" s="147"/>
      <c r="Q25" s="147"/>
      <c r="R25" s="13" t="str">
        <f t="shared" si="2"/>
        <v xml:space="preserve"> </v>
      </c>
      <c r="S25" s="13" t="str">
        <f t="shared" si="3"/>
        <v xml:space="preserve"> </v>
      </c>
      <c r="T25" s="13" t="str">
        <f t="shared" si="0"/>
        <v/>
      </c>
      <c r="U25" s="13" t="str">
        <f t="shared" si="9"/>
        <v/>
      </c>
      <c r="V25" s="147"/>
      <c r="W25" s="147"/>
      <c r="X25" s="147"/>
      <c r="Y25" s="13" t="str">
        <f>IF(OR(V25="スギ",W25="スギ"),IF(C25="製材区分（製材・集成材・CLT等）",X25*'3＿各種係数値'!$F$13/100,X25*'3＿各種係数値'!$F$15/100)," ")</f>
        <v xml:space="preserve"> </v>
      </c>
      <c r="Z25" s="13" t="str">
        <f>IF(OR(V25="ヒノキ",W25="ヒノキ"),IF(C25="製材区分（製材・集成材・CLT等）",X25*'3＿各種係数値'!$F$14/100,X25*'3＿各種係数値'!$F$16/100)," ")</f>
        <v xml:space="preserve"> </v>
      </c>
      <c r="AA25" s="13" t="str">
        <f>IF(IF(D25="集成材",X25*'3＿各種係数値'!$F$9/100,0)+IF(D25="合板",X25*'3＿各種係数値'!$F$10/100,0)+IF(D25="CLT",X25*'3＿各種係数値'!$F$11/100,0)+IF(D25="LVL",X25*'3＿各種係数値'!$F$12/100,0)=0," ",IF(D25="集成材",X25*'3＿各種係数値'!$F$9/100,0)+IF(D25="合板",X25*'3＿各種係数値'!$F$10/100,0)+IF(D25="CLT",X25*'3＿各種係数値'!$F$11/100,0)+IF(D25="LVL",X25*'3＿各種係数値'!$F$12/100,0))</f>
        <v xml:space="preserve"> </v>
      </c>
      <c r="AB25" s="13" t="str">
        <f t="shared" si="10"/>
        <v xml:space="preserve"> </v>
      </c>
      <c r="AC25" s="153"/>
      <c r="AD25" s="154"/>
      <c r="AE25" s="13">
        <f t="shared" si="6"/>
        <v>3</v>
      </c>
    </row>
    <row r="26" spans="2:31" ht="27" customHeight="1" thickTop="1">
      <c r="B26" s="2">
        <f t="shared" si="8"/>
        <v>13</v>
      </c>
      <c r="C26" s="166"/>
      <c r="D26" s="166"/>
      <c r="E26" s="144"/>
      <c r="F26" s="157"/>
      <c r="G26" s="190"/>
      <c r="H26" s="185"/>
      <c r="I26" s="270"/>
      <c r="J26" s="271"/>
      <c r="K26" s="147"/>
      <c r="L26" s="270"/>
      <c r="M26" s="271"/>
      <c r="N26" s="147"/>
      <c r="O26" s="147"/>
      <c r="P26" s="147"/>
      <c r="Q26" s="147"/>
      <c r="R26" s="13" t="str">
        <f t="shared" si="2"/>
        <v xml:space="preserve"> </v>
      </c>
      <c r="S26" s="13" t="str">
        <f t="shared" si="3"/>
        <v xml:space="preserve"> </v>
      </c>
      <c r="T26" s="13" t="str">
        <f t="shared" si="0"/>
        <v/>
      </c>
      <c r="U26" s="13" t="str">
        <f t="shared" si="9"/>
        <v/>
      </c>
      <c r="V26" s="147"/>
      <c r="W26" s="147"/>
      <c r="X26" s="147"/>
      <c r="Y26" s="13" t="str">
        <f>IF(OR(V26="スギ",W26="スギ"),IF(C26="製材区分（製材・集成材・CLT等）",X26*'3＿各種係数値'!$F$13/100,X26*'3＿各種係数値'!$F$15/100)," ")</f>
        <v xml:space="preserve"> </v>
      </c>
      <c r="Z26" s="13" t="str">
        <f>IF(OR(V26="ヒノキ",W26="ヒノキ"),IF(C26="製材区分（製材・集成材・CLT等）",X26*'3＿各種係数値'!$F$14/100,X26*'3＿各種係数値'!$F$16/100)," ")</f>
        <v xml:space="preserve"> </v>
      </c>
      <c r="AA26" s="13" t="str">
        <f>IF(IF(D26="集成材",X26*'3＿各種係数値'!$F$9/100,0)+IF(D26="合板",X26*'3＿各種係数値'!$F$10/100,0)+IF(D26="CLT",X26*'3＿各種係数値'!$F$11/100,0)+IF(D26="LVL",X26*'3＿各種係数値'!$F$12/100,0)=0," ",IF(D26="集成材",X26*'3＿各種係数値'!$F$9/100,0)+IF(D26="合板",X26*'3＿各種係数値'!$F$10/100,0)+IF(D26="CLT",X26*'3＿各種係数値'!$F$11/100,0)+IF(D26="LVL",X26*'3＿各種係数値'!$F$12/100,0))</f>
        <v xml:space="preserve"> </v>
      </c>
      <c r="AB26" s="13" t="str">
        <f t="shared" si="10"/>
        <v xml:space="preserve"> </v>
      </c>
      <c r="AC26" s="153"/>
      <c r="AD26" s="154"/>
      <c r="AE26" s="13" t="str">
        <f t="shared" si="6"/>
        <v xml:space="preserve"> </v>
      </c>
    </row>
    <row r="27" spans="2:31" ht="27" customHeight="1">
      <c r="B27" s="2">
        <f t="shared" si="8"/>
        <v>14</v>
      </c>
      <c r="C27" s="166"/>
      <c r="D27" s="166"/>
      <c r="E27" s="144"/>
      <c r="F27" s="157"/>
      <c r="G27" s="190"/>
      <c r="H27" s="185"/>
      <c r="I27" s="270"/>
      <c r="J27" s="271"/>
      <c r="K27" s="147"/>
      <c r="L27" s="270"/>
      <c r="M27" s="271"/>
      <c r="N27" s="147"/>
      <c r="O27" s="147"/>
      <c r="P27" s="147"/>
      <c r="Q27" s="147"/>
      <c r="R27" s="13" t="str">
        <f t="shared" si="2"/>
        <v xml:space="preserve"> </v>
      </c>
      <c r="S27" s="13" t="str">
        <f t="shared" si="3"/>
        <v xml:space="preserve"> </v>
      </c>
      <c r="T27" s="13" t="str">
        <f t="shared" si="0"/>
        <v/>
      </c>
      <c r="U27" s="13" t="str">
        <f t="shared" si="9"/>
        <v/>
      </c>
      <c r="V27" s="147"/>
      <c r="W27" s="147"/>
      <c r="X27" s="147"/>
      <c r="Y27" s="13" t="str">
        <f>IF(OR(V27="スギ",W27="スギ"),IF(C27="製材区分（製材・集成材・CLT等）",X27*'3＿各種係数値'!$F$13/100,X27*'3＿各種係数値'!$F$15/100)," ")</f>
        <v xml:space="preserve"> </v>
      </c>
      <c r="Z27" s="13" t="str">
        <f>IF(OR(V27="ヒノキ",W27="ヒノキ"),IF(C27="製材区分（製材・集成材・CLT等）",X27*'3＿各種係数値'!$F$14/100,X27*'3＿各種係数値'!$F$16/100)," ")</f>
        <v xml:space="preserve"> </v>
      </c>
      <c r="AA27" s="13" t="str">
        <f>IF(IF(D27="集成材",X27*'3＿各種係数値'!$F$9/100,0)+IF(D27="合板",X27*'3＿各種係数値'!$F$10/100,0)+IF(D27="CLT",X27*'3＿各種係数値'!$F$11/100,0)+IF(D27="LVL",X27*'3＿各種係数値'!$F$12/100,0)=0," ",IF(D27="集成材",X27*'3＿各種係数値'!$F$9/100,0)+IF(D27="合板",X27*'3＿各種係数値'!$F$10/100,0)+IF(D27="CLT",X27*'3＿各種係数値'!$F$11/100,0)+IF(D27="LVL",X27*'3＿各種係数値'!$F$12/100,0))</f>
        <v xml:space="preserve"> </v>
      </c>
      <c r="AB27" s="13" t="str">
        <f t="shared" si="10"/>
        <v xml:space="preserve"> </v>
      </c>
      <c r="AC27" s="153"/>
      <c r="AD27" s="154"/>
      <c r="AE27" s="13" t="str">
        <f t="shared" si="6"/>
        <v xml:space="preserve"> </v>
      </c>
    </row>
    <row r="28" spans="2:31" ht="27" customHeight="1">
      <c r="B28" s="2">
        <f t="shared" si="8"/>
        <v>15</v>
      </c>
      <c r="C28" s="166"/>
      <c r="D28" s="166"/>
      <c r="E28" s="144"/>
      <c r="F28" s="157"/>
      <c r="G28" s="190"/>
      <c r="H28" s="185"/>
      <c r="I28" s="270"/>
      <c r="J28" s="271"/>
      <c r="K28" s="147"/>
      <c r="L28" s="270"/>
      <c r="M28" s="271"/>
      <c r="N28" s="147"/>
      <c r="O28" s="147"/>
      <c r="P28" s="147"/>
      <c r="Q28" s="147"/>
      <c r="R28" s="13" t="str">
        <f t="shared" si="2"/>
        <v xml:space="preserve"> </v>
      </c>
      <c r="S28" s="13" t="str">
        <f t="shared" si="3"/>
        <v xml:space="preserve"> </v>
      </c>
      <c r="T28" s="13" t="str">
        <f t="shared" si="0"/>
        <v/>
      </c>
      <c r="U28" s="13" t="str">
        <f t="shared" si="9"/>
        <v/>
      </c>
      <c r="V28" s="147"/>
      <c r="W28" s="147"/>
      <c r="X28" s="147"/>
      <c r="Y28" s="13" t="str">
        <f>IF(OR(V28="スギ",W28="スギ"),IF(C28="製材区分（製材・集成材・CLT等）",X28*'3＿各種係数値'!$F$13/100,X28*'3＿各種係数値'!$F$15/100)," ")</f>
        <v xml:space="preserve"> </v>
      </c>
      <c r="Z28" s="13" t="str">
        <f>IF(OR(V28="ヒノキ",W28="ヒノキ"),IF(C28="製材区分（製材・集成材・CLT等）",X28*'3＿各種係数値'!$F$14/100,X28*'3＿各種係数値'!$F$16/100)," ")</f>
        <v xml:space="preserve"> </v>
      </c>
      <c r="AA28" s="13" t="str">
        <f>IF(IF(D28="集成材",X28*'3＿各種係数値'!$F$9/100,0)+IF(D28="合板",X28*'3＿各種係数値'!$F$10/100,0)+IF(D28="CLT",X28*'3＿各種係数値'!$F$11/100,0)+IF(D28="LVL",X28*'3＿各種係数値'!$F$12/100,0)=0," ",IF(D28="集成材",X28*'3＿各種係数値'!$F$9/100,0)+IF(D28="合板",X28*'3＿各種係数値'!$F$10/100,0)+IF(D28="CLT",X28*'3＿各種係数値'!$F$11/100,0)+IF(D28="LVL",X28*'3＿各種係数値'!$F$12/100,0))</f>
        <v xml:space="preserve"> </v>
      </c>
      <c r="AB28" s="13" t="str">
        <f t="shared" si="10"/>
        <v xml:space="preserve"> </v>
      </c>
      <c r="AC28" s="153"/>
      <c r="AD28" s="154"/>
      <c r="AE28" s="13" t="str">
        <f t="shared" si="6"/>
        <v xml:space="preserve"> </v>
      </c>
    </row>
    <row r="29" spans="2:31" ht="27" customHeight="1">
      <c r="B29" s="2">
        <f t="shared" si="8"/>
        <v>16</v>
      </c>
      <c r="C29" s="166"/>
      <c r="D29" s="166"/>
      <c r="E29" s="144"/>
      <c r="F29" s="157"/>
      <c r="G29" s="190"/>
      <c r="H29" s="185"/>
      <c r="I29" s="270"/>
      <c r="J29" s="271"/>
      <c r="K29" s="147"/>
      <c r="L29" s="270"/>
      <c r="M29" s="271"/>
      <c r="N29" s="147"/>
      <c r="O29" s="147"/>
      <c r="P29" s="147"/>
      <c r="Q29" s="147"/>
      <c r="R29" s="13" t="str">
        <f t="shared" si="2"/>
        <v xml:space="preserve"> </v>
      </c>
      <c r="S29" s="13" t="str">
        <f t="shared" si="3"/>
        <v xml:space="preserve"> </v>
      </c>
      <c r="T29" s="13" t="str">
        <f t="shared" si="0"/>
        <v/>
      </c>
      <c r="U29" s="13" t="str">
        <f t="shared" si="9"/>
        <v/>
      </c>
      <c r="V29" s="147"/>
      <c r="W29" s="147"/>
      <c r="X29" s="147"/>
      <c r="Y29" s="13" t="str">
        <f>IF(OR(V29="スギ",W29="スギ"),IF(C29="製材区分（製材・集成材・CLT等）",X29*'3＿各種係数値'!$F$13/100,X29*'3＿各種係数値'!$F$15/100)," ")</f>
        <v xml:space="preserve"> </v>
      </c>
      <c r="Z29" s="13" t="str">
        <f>IF(OR(V29="ヒノキ",W29="ヒノキ"),IF(C29="製材区分（製材・集成材・CLT等）",X29*'3＿各種係数値'!$F$14/100,X29*'3＿各種係数値'!$F$16/100)," ")</f>
        <v xml:space="preserve"> </v>
      </c>
      <c r="AA29" s="13" t="str">
        <f>IF(IF(D29="集成材",X29*'3＿各種係数値'!$F$9/100,0)+IF(D29="合板",X29*'3＿各種係数値'!$F$10/100,0)+IF(D29="CLT",X29*'3＿各種係数値'!$F$11/100,0)+IF(D29="LVL",X29*'3＿各種係数値'!$F$12/100,0)=0," ",IF(D29="集成材",X29*'3＿各種係数値'!$F$9/100,0)+IF(D29="合板",X29*'3＿各種係数値'!$F$10/100,0)+IF(D29="CLT",X29*'3＿各種係数値'!$F$11/100,0)+IF(D29="LVL",X29*'3＿各種係数値'!$F$12/100,0))</f>
        <v xml:space="preserve"> </v>
      </c>
      <c r="AB29" s="13" t="str">
        <f t="shared" si="10"/>
        <v xml:space="preserve"> </v>
      </c>
      <c r="AC29" s="153"/>
      <c r="AD29" s="154"/>
      <c r="AE29" s="13" t="str">
        <f t="shared" si="6"/>
        <v xml:space="preserve"> </v>
      </c>
    </row>
    <row r="30" spans="2:31" ht="27" customHeight="1">
      <c r="B30" s="2">
        <f t="shared" si="8"/>
        <v>17</v>
      </c>
      <c r="C30" s="166"/>
      <c r="D30" s="166"/>
      <c r="E30" s="144"/>
      <c r="F30" s="157"/>
      <c r="G30" s="190"/>
      <c r="H30" s="185"/>
      <c r="I30" s="270"/>
      <c r="J30" s="271"/>
      <c r="K30" s="147"/>
      <c r="L30" s="270"/>
      <c r="M30" s="271"/>
      <c r="N30" s="147"/>
      <c r="O30" s="147"/>
      <c r="P30" s="147"/>
      <c r="Q30" s="147"/>
      <c r="R30" s="13" t="str">
        <f t="shared" si="2"/>
        <v xml:space="preserve"> </v>
      </c>
      <c r="S30" s="13" t="str">
        <f t="shared" si="3"/>
        <v xml:space="preserve"> </v>
      </c>
      <c r="T30" s="13" t="str">
        <f t="shared" si="0"/>
        <v/>
      </c>
      <c r="U30" s="13" t="str">
        <f t="shared" si="9"/>
        <v/>
      </c>
      <c r="V30" s="147"/>
      <c r="W30" s="147"/>
      <c r="X30" s="147"/>
      <c r="Y30" s="13" t="str">
        <f>IF(OR(V30="スギ",W30="スギ"),IF(C30="製材区分（製材・集成材・CLT等）",X30*'3＿各種係数値'!$F$13/100,X30*'3＿各種係数値'!$F$15/100)," ")</f>
        <v xml:space="preserve"> </v>
      </c>
      <c r="Z30" s="13" t="str">
        <f>IF(OR(V30="ヒノキ",W30="ヒノキ"),IF(C30="製材区分（製材・集成材・CLT等）",X30*'3＿各種係数値'!$F$14/100,X30*'3＿各種係数値'!$F$16/100)," ")</f>
        <v xml:space="preserve"> </v>
      </c>
      <c r="AA30" s="13" t="str">
        <f>IF(IF(D30="集成材",X30*'3＿各種係数値'!$F$9/100,0)+IF(D30="合板",X30*'3＿各種係数値'!$F$10/100,0)+IF(D30="CLT",X30*'3＿各種係数値'!$F$11/100,0)+IF(D30="LVL",X30*'3＿各種係数値'!$F$12/100,0)=0," ",IF(D30="集成材",X30*'3＿各種係数値'!$F$9/100,0)+IF(D30="合板",X30*'3＿各種係数値'!$F$10/100,0)+IF(D30="CLT",X30*'3＿各種係数値'!$F$11/100,0)+IF(D30="LVL",X30*'3＿各種係数値'!$F$12/100,0))</f>
        <v xml:space="preserve"> </v>
      </c>
      <c r="AB30" s="13" t="str">
        <f t="shared" si="10"/>
        <v xml:space="preserve"> </v>
      </c>
      <c r="AC30" s="153"/>
      <c r="AD30" s="154"/>
      <c r="AE30" s="13" t="str">
        <f t="shared" si="6"/>
        <v xml:space="preserve"> </v>
      </c>
    </row>
    <row r="31" spans="2:31" ht="27" customHeight="1">
      <c r="B31" s="2">
        <f t="shared" si="8"/>
        <v>18</v>
      </c>
      <c r="C31" s="166"/>
      <c r="D31" s="166"/>
      <c r="E31" s="144"/>
      <c r="F31" s="157"/>
      <c r="G31" s="190"/>
      <c r="H31" s="185"/>
      <c r="I31" s="270"/>
      <c r="J31" s="271"/>
      <c r="K31" s="147"/>
      <c r="L31" s="270"/>
      <c r="M31" s="271"/>
      <c r="N31" s="147"/>
      <c r="O31" s="147"/>
      <c r="P31" s="147"/>
      <c r="Q31" s="147"/>
      <c r="R31" s="13" t="str">
        <f t="shared" si="2"/>
        <v xml:space="preserve"> </v>
      </c>
      <c r="S31" s="13" t="str">
        <f t="shared" si="3"/>
        <v xml:space="preserve"> </v>
      </c>
      <c r="T31" s="13" t="str">
        <f t="shared" si="0"/>
        <v/>
      </c>
      <c r="U31" s="13" t="str">
        <f t="shared" si="9"/>
        <v/>
      </c>
      <c r="V31" s="147"/>
      <c r="W31" s="147"/>
      <c r="X31" s="147"/>
      <c r="Y31" s="13" t="str">
        <f>IF(OR(V31="スギ",W31="スギ"),IF(C31="製材区分（製材・集成材・CLT等）",X31*'3＿各種係数値'!$F$13/100,X31*'3＿各種係数値'!$F$15/100)," ")</f>
        <v xml:space="preserve"> </v>
      </c>
      <c r="Z31" s="13" t="str">
        <f>IF(OR(V31="ヒノキ",W31="ヒノキ"),IF(C31="製材区分（製材・集成材・CLT等）",X31*'3＿各種係数値'!$F$14/100,X31*'3＿各種係数値'!$F$16/100)," ")</f>
        <v xml:space="preserve"> </v>
      </c>
      <c r="AA31" s="13" t="str">
        <f>IF(IF(D31="集成材",X31*'3＿各種係数値'!$F$9/100,0)+IF(D31="合板",X31*'3＿各種係数値'!$F$10/100,0)+IF(D31="CLT",X31*'3＿各種係数値'!$F$11/100,0)+IF(D31="LVL",X31*'3＿各種係数値'!$F$12/100,0)=0," ",IF(D31="集成材",X31*'3＿各種係数値'!$F$9/100,0)+IF(D31="合板",X31*'3＿各種係数値'!$F$10/100,0)+IF(D31="CLT",X31*'3＿各種係数値'!$F$11/100,0)+IF(D31="LVL",X31*'3＿各種係数値'!$F$12/100,0))</f>
        <v xml:space="preserve"> </v>
      </c>
      <c r="AB31" s="13" t="str">
        <f t="shared" si="10"/>
        <v xml:space="preserve"> </v>
      </c>
      <c r="AC31" s="153"/>
      <c r="AD31" s="154"/>
      <c r="AE31" s="13" t="str">
        <f t="shared" si="6"/>
        <v xml:space="preserve"> </v>
      </c>
    </row>
    <row r="32" spans="2:31" ht="27" customHeight="1">
      <c r="B32" s="2">
        <f t="shared" si="8"/>
        <v>19</v>
      </c>
      <c r="C32" s="166"/>
      <c r="D32" s="166"/>
      <c r="E32" s="144"/>
      <c r="F32" s="157"/>
      <c r="G32" s="190"/>
      <c r="H32" s="185"/>
      <c r="I32" s="270"/>
      <c r="J32" s="271"/>
      <c r="K32" s="147"/>
      <c r="L32" s="270"/>
      <c r="M32" s="271"/>
      <c r="N32" s="147"/>
      <c r="O32" s="147"/>
      <c r="P32" s="147"/>
      <c r="Q32" s="147"/>
      <c r="R32" s="13" t="str">
        <f t="shared" si="2"/>
        <v xml:space="preserve"> </v>
      </c>
      <c r="S32" s="13" t="str">
        <f t="shared" si="3"/>
        <v xml:space="preserve"> </v>
      </c>
      <c r="T32" s="13" t="str">
        <f t="shared" si="0"/>
        <v/>
      </c>
      <c r="U32" s="13" t="str">
        <f t="shared" si="9"/>
        <v/>
      </c>
      <c r="V32" s="147"/>
      <c r="W32" s="147"/>
      <c r="X32" s="147"/>
      <c r="Y32" s="13" t="str">
        <f>IF(OR(V32="スギ",W32="スギ"),IF(C32="製材区分（製材・集成材・CLT等）",X32*'3＿各種係数値'!$F$13/100,X32*'3＿各種係数値'!$F$15/100)," ")</f>
        <v xml:space="preserve"> </v>
      </c>
      <c r="Z32" s="13" t="str">
        <f>IF(OR(V32="ヒノキ",W32="ヒノキ"),IF(C32="製材区分（製材・集成材・CLT等）",X32*'3＿各種係数値'!$F$14/100,X32*'3＿各種係数値'!$F$16/100)," ")</f>
        <v xml:space="preserve"> </v>
      </c>
      <c r="AA32" s="13" t="str">
        <f>IF(IF(D32="集成材",X32*'3＿各種係数値'!$F$9/100,0)+IF(D32="合板",X32*'3＿各種係数値'!$F$10/100,0)+IF(D32="CLT",X32*'3＿各種係数値'!$F$11/100,0)+IF(D32="LVL",X32*'3＿各種係数値'!$F$12/100,0)=0," ",IF(D32="集成材",X32*'3＿各種係数値'!$F$9/100,0)+IF(D32="合板",X32*'3＿各種係数値'!$F$10/100,0)+IF(D32="CLT",X32*'3＿各種係数値'!$F$11/100,0)+IF(D32="LVL",X32*'3＿各種係数値'!$F$12/100,0))</f>
        <v xml:space="preserve"> </v>
      </c>
      <c r="AB32" s="13" t="str">
        <f t="shared" si="10"/>
        <v xml:space="preserve"> </v>
      </c>
      <c r="AC32" s="153"/>
      <c r="AD32" s="154"/>
      <c r="AE32" s="13" t="str">
        <f t="shared" si="6"/>
        <v xml:space="preserve"> </v>
      </c>
    </row>
    <row r="33" spans="2:31" ht="27" customHeight="1">
      <c r="B33" s="2">
        <f t="shared" si="8"/>
        <v>20</v>
      </c>
      <c r="C33" s="166"/>
      <c r="D33" s="166"/>
      <c r="E33" s="144"/>
      <c r="F33" s="157"/>
      <c r="G33" s="190"/>
      <c r="H33" s="185"/>
      <c r="I33" s="270"/>
      <c r="J33" s="271"/>
      <c r="K33" s="147"/>
      <c r="L33" s="270"/>
      <c r="M33" s="271"/>
      <c r="N33" s="147"/>
      <c r="O33" s="147"/>
      <c r="P33" s="147"/>
      <c r="Q33" s="147"/>
      <c r="R33" s="13" t="str">
        <f t="shared" si="2"/>
        <v xml:space="preserve"> </v>
      </c>
      <c r="S33" s="13" t="str">
        <f t="shared" si="3"/>
        <v xml:space="preserve"> </v>
      </c>
      <c r="T33" s="13" t="str">
        <f t="shared" si="0"/>
        <v/>
      </c>
      <c r="U33" s="13" t="str">
        <f t="shared" si="9"/>
        <v/>
      </c>
      <c r="V33" s="147"/>
      <c r="W33" s="147"/>
      <c r="X33" s="147"/>
      <c r="Y33" s="13" t="str">
        <f>IF(OR(V33="スギ",W33="スギ"),IF(C33="製材区分（製材・集成材・CLT等）",X33*'3＿各種係数値'!$F$13/100,X33*'3＿各種係数値'!$F$15/100)," ")</f>
        <v xml:space="preserve"> </v>
      </c>
      <c r="Z33" s="13" t="str">
        <f>IF(OR(V33="ヒノキ",W33="ヒノキ"),IF(C33="製材区分（製材・集成材・CLT等）",X33*'3＿各種係数値'!$F$14/100,X33*'3＿各種係数値'!$F$16/100)," ")</f>
        <v xml:space="preserve"> </v>
      </c>
      <c r="AA33" s="13" t="str">
        <f>IF(IF(D33="集成材",X33*'3＿各種係数値'!$F$9/100,0)+IF(D33="合板",X33*'3＿各種係数値'!$F$10/100,0)+IF(D33="CLT",X33*'3＿各種係数値'!$F$11/100,0)+IF(D33="LVL",X33*'3＿各種係数値'!$F$12/100,0)=0," ",IF(D33="集成材",X33*'3＿各種係数値'!$F$9/100,0)+IF(D33="合板",X33*'3＿各種係数値'!$F$10/100,0)+IF(D33="CLT",X33*'3＿各種係数値'!$F$11/100,0)+IF(D33="LVL",X33*'3＿各種係数値'!$F$12/100,0))</f>
        <v xml:space="preserve"> </v>
      </c>
      <c r="AB33" s="13" t="str">
        <f t="shared" si="10"/>
        <v xml:space="preserve"> </v>
      </c>
      <c r="AC33" s="153"/>
      <c r="AD33" s="154"/>
      <c r="AE33" s="13" t="str">
        <f t="shared" si="6"/>
        <v xml:space="preserve"> </v>
      </c>
    </row>
    <row r="34" spans="2:31" ht="27" customHeight="1">
      <c r="B34" s="2">
        <f t="shared" si="8"/>
        <v>21</v>
      </c>
      <c r="C34" s="166"/>
      <c r="D34" s="166"/>
      <c r="E34" s="144"/>
      <c r="F34" s="157"/>
      <c r="G34" s="190"/>
      <c r="H34" s="185"/>
      <c r="I34" s="270"/>
      <c r="J34" s="271"/>
      <c r="K34" s="147"/>
      <c r="L34" s="270"/>
      <c r="M34" s="271"/>
      <c r="N34" s="147"/>
      <c r="O34" s="147"/>
      <c r="P34" s="147"/>
      <c r="Q34" s="147"/>
      <c r="R34" s="13" t="str">
        <f t="shared" si="2"/>
        <v xml:space="preserve"> </v>
      </c>
      <c r="S34" s="13" t="str">
        <f t="shared" si="3"/>
        <v xml:space="preserve"> </v>
      </c>
      <c r="T34" s="13" t="str">
        <f t="shared" si="0"/>
        <v/>
      </c>
      <c r="U34" s="13" t="str">
        <f t="shared" si="9"/>
        <v/>
      </c>
      <c r="V34" s="147"/>
      <c r="W34" s="147"/>
      <c r="X34" s="147"/>
      <c r="Y34" s="13" t="str">
        <f>IF(OR(V34="スギ",W34="スギ"),IF(C34="製材区分（製材・集成材・CLT等）",X34*'3＿各種係数値'!$F$13/100,X34*'3＿各種係数値'!$F$15/100)," ")</f>
        <v xml:space="preserve"> </v>
      </c>
      <c r="Z34" s="13" t="str">
        <f>IF(OR(V34="ヒノキ",W34="ヒノキ"),IF(C34="製材区分（製材・集成材・CLT等）",X34*'3＿各種係数値'!$F$14/100,X34*'3＿各種係数値'!$F$16/100)," ")</f>
        <v xml:space="preserve"> </v>
      </c>
      <c r="AA34" s="13" t="str">
        <f>IF(IF(D34="集成材",X34*'3＿各種係数値'!$F$9/100,0)+IF(D34="合板",X34*'3＿各種係数値'!$F$10/100,0)+IF(D34="CLT",X34*'3＿各種係数値'!$F$11/100,0)+IF(D34="LVL",X34*'3＿各種係数値'!$F$12/100,0)=0," ",IF(D34="集成材",X34*'3＿各種係数値'!$F$9/100,0)+IF(D34="合板",X34*'3＿各種係数値'!$F$10/100,0)+IF(D34="CLT",X34*'3＿各種係数値'!$F$11/100,0)+IF(D34="LVL",X34*'3＿各種係数値'!$F$12/100,0))</f>
        <v xml:space="preserve"> </v>
      </c>
      <c r="AB34" s="13" t="str">
        <f t="shared" si="10"/>
        <v xml:space="preserve"> </v>
      </c>
      <c r="AC34" s="153"/>
      <c r="AD34" s="154"/>
      <c r="AE34" s="13" t="str">
        <f t="shared" si="6"/>
        <v xml:space="preserve"> </v>
      </c>
    </row>
    <row r="35" spans="2:31" ht="27" customHeight="1">
      <c r="B35" s="2">
        <f t="shared" si="8"/>
        <v>22</v>
      </c>
      <c r="C35" s="166"/>
      <c r="D35" s="166"/>
      <c r="E35" s="144"/>
      <c r="F35" s="157"/>
      <c r="G35" s="190"/>
      <c r="H35" s="185"/>
      <c r="I35" s="270"/>
      <c r="J35" s="271"/>
      <c r="K35" s="147"/>
      <c r="L35" s="270"/>
      <c r="M35" s="271"/>
      <c r="N35" s="147"/>
      <c r="O35" s="147"/>
      <c r="P35" s="147"/>
      <c r="Q35" s="147"/>
      <c r="R35" s="13" t="str">
        <f t="shared" si="2"/>
        <v xml:space="preserve"> </v>
      </c>
      <c r="S35" s="13" t="str">
        <f t="shared" si="3"/>
        <v xml:space="preserve"> </v>
      </c>
      <c r="T35" s="13" t="str">
        <f t="shared" si="0"/>
        <v/>
      </c>
      <c r="U35" s="13" t="str">
        <f t="shared" si="9"/>
        <v/>
      </c>
      <c r="V35" s="147"/>
      <c r="W35" s="147"/>
      <c r="X35" s="147"/>
      <c r="Y35" s="13" t="str">
        <f>IF(OR(V35="スギ",W35="スギ"),IF(C35="製材区分（製材・集成材・CLT等）",X35*'3＿各種係数値'!$F$13/100,X35*'3＿各種係数値'!$F$15/100)," ")</f>
        <v xml:space="preserve"> </v>
      </c>
      <c r="Z35" s="13" t="str">
        <f>IF(OR(V35="ヒノキ",W35="ヒノキ"),IF(C35="製材区分（製材・集成材・CLT等）",X35*'3＿各種係数値'!$F$14/100,X35*'3＿各種係数値'!$F$16/100)," ")</f>
        <v xml:space="preserve"> </v>
      </c>
      <c r="AA35" s="13" t="str">
        <f>IF(IF(D35="集成材",X35*'3＿各種係数値'!$F$9/100,0)+IF(D35="合板",X35*'3＿各種係数値'!$F$10/100,0)+IF(D35="CLT",X35*'3＿各種係数値'!$F$11/100,0)+IF(D35="LVL",X35*'3＿各種係数値'!$F$12/100,0)=0," ",IF(D35="集成材",X35*'3＿各種係数値'!$F$9/100,0)+IF(D35="合板",X35*'3＿各種係数値'!$F$10/100,0)+IF(D35="CLT",X35*'3＿各種係数値'!$F$11/100,0)+IF(D35="LVL",X35*'3＿各種係数値'!$F$12/100,0))</f>
        <v xml:space="preserve"> </v>
      </c>
      <c r="AB35" s="13" t="str">
        <f t="shared" si="10"/>
        <v xml:space="preserve"> </v>
      </c>
      <c r="AC35" s="153"/>
      <c r="AD35" s="154"/>
      <c r="AE35" s="13" t="str">
        <f t="shared" si="6"/>
        <v xml:space="preserve"> </v>
      </c>
    </row>
    <row r="36" spans="2:31" ht="27" customHeight="1">
      <c r="B36" s="2">
        <f t="shared" si="8"/>
        <v>23</v>
      </c>
      <c r="C36" s="166"/>
      <c r="D36" s="166"/>
      <c r="E36" s="144"/>
      <c r="F36" s="157"/>
      <c r="G36" s="190"/>
      <c r="H36" s="185"/>
      <c r="I36" s="270"/>
      <c r="J36" s="271"/>
      <c r="K36" s="147"/>
      <c r="L36" s="270"/>
      <c r="M36" s="271"/>
      <c r="N36" s="147"/>
      <c r="O36" s="147"/>
      <c r="P36" s="147"/>
      <c r="Q36" s="147"/>
      <c r="R36" s="13" t="str">
        <f t="shared" si="2"/>
        <v xml:space="preserve"> </v>
      </c>
      <c r="S36" s="13" t="str">
        <f t="shared" si="3"/>
        <v xml:space="preserve"> </v>
      </c>
      <c r="T36" s="13" t="str">
        <f t="shared" si="0"/>
        <v/>
      </c>
      <c r="U36" s="13" t="str">
        <f t="shared" si="9"/>
        <v/>
      </c>
      <c r="V36" s="147"/>
      <c r="W36" s="147"/>
      <c r="X36" s="147"/>
      <c r="Y36" s="13" t="str">
        <f>IF(OR(V36="スギ",W36="スギ"),IF(C36="製材区分（製材・集成材・CLT等）",X36*'3＿各種係数値'!$F$13/100,X36*'3＿各種係数値'!$F$15/100)," ")</f>
        <v xml:space="preserve"> </v>
      </c>
      <c r="Z36" s="13" t="str">
        <f>IF(OR(V36="ヒノキ",W36="ヒノキ"),IF(C36="製材区分（製材・集成材・CLT等）",X36*'3＿各種係数値'!$F$14/100,X36*'3＿各種係数値'!$F$16/100)," ")</f>
        <v xml:space="preserve"> </v>
      </c>
      <c r="AA36" s="13" t="str">
        <f>IF(IF(D36="集成材",X36*'3＿各種係数値'!$F$9/100,0)+IF(D36="合板",X36*'3＿各種係数値'!$F$10/100,0)+IF(D36="CLT",X36*'3＿各種係数値'!$F$11/100,0)+IF(D36="LVL",X36*'3＿各種係数値'!$F$12/100,0)=0," ",IF(D36="集成材",X36*'3＿各種係数値'!$F$9/100,0)+IF(D36="合板",X36*'3＿各種係数値'!$F$10/100,0)+IF(D36="CLT",X36*'3＿各種係数値'!$F$11/100,0)+IF(D36="LVL",X36*'3＿各種係数値'!$F$12/100,0))</f>
        <v xml:space="preserve"> </v>
      </c>
      <c r="AB36" s="13" t="str">
        <f t="shared" si="10"/>
        <v xml:space="preserve"> </v>
      </c>
      <c r="AC36" s="153"/>
      <c r="AD36" s="154"/>
      <c r="AE36" s="13" t="str">
        <f t="shared" si="6"/>
        <v xml:space="preserve"> </v>
      </c>
    </row>
    <row r="37" spans="2:31" ht="27" customHeight="1">
      <c r="B37" s="2">
        <f t="shared" si="8"/>
        <v>24</v>
      </c>
      <c r="C37" s="166"/>
      <c r="D37" s="166"/>
      <c r="E37" s="144"/>
      <c r="F37" s="157"/>
      <c r="G37" s="190"/>
      <c r="H37" s="185"/>
      <c r="I37" s="270"/>
      <c r="J37" s="271"/>
      <c r="K37" s="147"/>
      <c r="L37" s="270"/>
      <c r="M37" s="271"/>
      <c r="N37" s="147"/>
      <c r="O37" s="147"/>
      <c r="P37" s="147"/>
      <c r="Q37" s="147"/>
      <c r="R37" s="13" t="str">
        <f t="shared" si="2"/>
        <v xml:space="preserve"> </v>
      </c>
      <c r="S37" s="13" t="str">
        <f t="shared" si="3"/>
        <v xml:space="preserve"> </v>
      </c>
      <c r="T37" s="13" t="str">
        <f t="shared" si="0"/>
        <v/>
      </c>
      <c r="U37" s="13" t="str">
        <f t="shared" si="9"/>
        <v/>
      </c>
      <c r="V37" s="147"/>
      <c r="W37" s="147"/>
      <c r="X37" s="147"/>
      <c r="Y37" s="13" t="str">
        <f>IF(OR(V37="スギ",W37="スギ"),IF(C37="製材区分（製材・集成材・CLT等）",X37*'3＿各種係数値'!$F$13/100,X37*'3＿各種係数値'!$F$15/100)," ")</f>
        <v xml:space="preserve"> </v>
      </c>
      <c r="Z37" s="13" t="str">
        <f>IF(OR(V37="ヒノキ",W37="ヒノキ"),IF(C37="製材区分（製材・集成材・CLT等）",X37*'3＿各種係数値'!$F$14/100,X37*'3＿各種係数値'!$F$16/100)," ")</f>
        <v xml:space="preserve"> </v>
      </c>
      <c r="AA37" s="13" t="str">
        <f>IF(IF(D37="集成材",X37*'3＿各種係数値'!$F$9/100,0)+IF(D37="合板",X37*'3＿各種係数値'!$F$10/100,0)+IF(D37="CLT",X37*'3＿各種係数値'!$F$11/100,0)+IF(D37="LVL",X37*'3＿各種係数値'!$F$12/100,0)=0," ",IF(D37="集成材",X37*'3＿各種係数値'!$F$9/100,0)+IF(D37="合板",X37*'3＿各種係数値'!$F$10/100,0)+IF(D37="CLT",X37*'3＿各種係数値'!$F$11/100,0)+IF(D37="LVL",X37*'3＿各種係数値'!$F$12/100,0))</f>
        <v xml:space="preserve"> </v>
      </c>
      <c r="AB37" s="13" t="str">
        <f t="shared" si="10"/>
        <v xml:space="preserve"> </v>
      </c>
      <c r="AC37" s="153"/>
      <c r="AD37" s="154"/>
      <c r="AE37" s="13" t="str">
        <f t="shared" si="6"/>
        <v xml:space="preserve"> </v>
      </c>
    </row>
    <row r="38" spans="2:31" ht="27" customHeight="1">
      <c r="B38" s="2">
        <f t="shared" si="8"/>
        <v>25</v>
      </c>
      <c r="C38" s="166"/>
      <c r="D38" s="166"/>
      <c r="E38" s="144"/>
      <c r="F38" s="157"/>
      <c r="G38" s="190"/>
      <c r="H38" s="185"/>
      <c r="I38" s="270"/>
      <c r="J38" s="271"/>
      <c r="K38" s="147"/>
      <c r="L38" s="270"/>
      <c r="M38" s="271"/>
      <c r="N38" s="147"/>
      <c r="O38" s="147"/>
      <c r="P38" s="147"/>
      <c r="Q38" s="147"/>
      <c r="R38" s="13" t="str">
        <f t="shared" si="2"/>
        <v xml:space="preserve"> </v>
      </c>
      <c r="S38" s="13" t="str">
        <f t="shared" si="3"/>
        <v xml:space="preserve"> </v>
      </c>
      <c r="T38" s="13" t="str">
        <f t="shared" si="0"/>
        <v/>
      </c>
      <c r="U38" s="13" t="str">
        <f t="shared" si="9"/>
        <v/>
      </c>
      <c r="V38" s="147"/>
      <c r="W38" s="147"/>
      <c r="X38" s="147"/>
      <c r="Y38" s="13" t="str">
        <f>IF(OR(V38="スギ",W38="スギ"),IF(C38="製材区分（製材・集成材・CLT等）",X38*'3＿各種係数値'!$F$13/100,X38*'3＿各種係数値'!$F$15/100)," ")</f>
        <v xml:space="preserve"> </v>
      </c>
      <c r="Z38" s="13" t="str">
        <f>IF(OR(V38="ヒノキ",W38="ヒノキ"),IF(C38="製材区分（製材・集成材・CLT等）",X38*'3＿各種係数値'!$F$14/100,X38*'3＿各種係数値'!$F$16/100)," ")</f>
        <v xml:space="preserve"> </v>
      </c>
      <c r="AA38" s="13" t="str">
        <f>IF(IF(D38="集成材",X38*'3＿各種係数値'!$F$9/100,0)+IF(D38="合板",X38*'3＿各種係数値'!$F$10/100,0)+IF(D38="CLT",X38*'3＿各種係数値'!$F$11/100,0)+IF(D38="LVL",X38*'3＿各種係数値'!$F$12/100,0)=0," ",IF(D38="集成材",X38*'3＿各種係数値'!$F$9/100,0)+IF(D38="合板",X38*'3＿各種係数値'!$F$10/100,0)+IF(D38="CLT",X38*'3＿各種係数値'!$F$11/100,0)+IF(D38="LVL",X38*'3＿各種係数値'!$F$12/100,0))</f>
        <v xml:space="preserve"> </v>
      </c>
      <c r="AB38" s="13" t="str">
        <f t="shared" si="10"/>
        <v xml:space="preserve"> </v>
      </c>
      <c r="AC38" s="153"/>
      <c r="AD38" s="154"/>
      <c r="AE38" s="13" t="str">
        <f t="shared" si="6"/>
        <v xml:space="preserve"> </v>
      </c>
    </row>
    <row r="39" spans="2:31" ht="27" customHeight="1">
      <c r="B39" s="2">
        <f t="shared" si="8"/>
        <v>26</v>
      </c>
      <c r="C39" s="166"/>
      <c r="D39" s="166"/>
      <c r="E39" s="144"/>
      <c r="F39" s="157"/>
      <c r="G39" s="190"/>
      <c r="H39" s="185"/>
      <c r="I39" s="270"/>
      <c r="J39" s="271"/>
      <c r="K39" s="147"/>
      <c r="L39" s="270"/>
      <c r="M39" s="271"/>
      <c r="N39" s="147"/>
      <c r="O39" s="147"/>
      <c r="P39" s="147"/>
      <c r="Q39" s="147"/>
      <c r="R39" s="13" t="str">
        <f t="shared" si="2"/>
        <v xml:space="preserve"> </v>
      </c>
      <c r="S39" s="13" t="str">
        <f t="shared" si="3"/>
        <v xml:space="preserve"> </v>
      </c>
      <c r="T39" s="13" t="str">
        <f t="shared" si="0"/>
        <v/>
      </c>
      <c r="U39" s="13" t="str">
        <f t="shared" si="9"/>
        <v/>
      </c>
      <c r="V39" s="147"/>
      <c r="W39" s="147"/>
      <c r="X39" s="147"/>
      <c r="Y39" s="13" t="str">
        <f>IF(OR(V39="スギ",W39="スギ"),IF(C39="製材区分（製材・集成材・CLT等）",X39*'3＿各種係数値'!$F$13/100,X39*'3＿各種係数値'!$F$15/100)," ")</f>
        <v xml:space="preserve"> </v>
      </c>
      <c r="Z39" s="13" t="str">
        <f>IF(OR(V39="ヒノキ",W39="ヒノキ"),IF(C39="製材区分（製材・集成材・CLT等）",X39*'3＿各種係数値'!$F$14/100,X39*'3＿各種係数値'!$F$16/100)," ")</f>
        <v xml:space="preserve"> </v>
      </c>
      <c r="AA39" s="13" t="str">
        <f>IF(IF(D39="集成材",X39*'3＿各種係数値'!$F$9/100,0)+IF(D39="合板",X39*'3＿各種係数値'!$F$10/100,0)+IF(D39="CLT",X39*'3＿各種係数値'!$F$11/100,0)+IF(D39="LVL",X39*'3＿各種係数値'!$F$12/100,0)=0," ",IF(D39="集成材",X39*'3＿各種係数値'!$F$9/100,0)+IF(D39="合板",X39*'3＿各種係数値'!$F$10/100,0)+IF(D39="CLT",X39*'3＿各種係数値'!$F$11/100,0)+IF(D39="LVL",X39*'3＿各種係数値'!$F$12/100,0))</f>
        <v xml:space="preserve"> </v>
      </c>
      <c r="AB39" s="13" t="str">
        <f t="shared" si="10"/>
        <v xml:space="preserve"> </v>
      </c>
      <c r="AC39" s="153"/>
      <c r="AD39" s="154"/>
      <c r="AE39" s="13" t="str">
        <f t="shared" si="6"/>
        <v xml:space="preserve"> </v>
      </c>
    </row>
    <row r="40" spans="2:31" ht="27" customHeight="1">
      <c r="B40" s="2">
        <f t="shared" si="8"/>
        <v>27</v>
      </c>
      <c r="C40" s="166"/>
      <c r="D40" s="166"/>
      <c r="E40" s="144"/>
      <c r="F40" s="157"/>
      <c r="G40" s="190"/>
      <c r="H40" s="185"/>
      <c r="I40" s="270"/>
      <c r="J40" s="271"/>
      <c r="K40" s="147"/>
      <c r="L40" s="270"/>
      <c r="M40" s="271"/>
      <c r="N40" s="147"/>
      <c r="O40" s="147"/>
      <c r="P40" s="147"/>
      <c r="Q40" s="147"/>
      <c r="R40" s="13" t="str">
        <f t="shared" si="2"/>
        <v xml:space="preserve"> </v>
      </c>
      <c r="S40" s="13" t="str">
        <f t="shared" si="3"/>
        <v xml:space="preserve"> </v>
      </c>
      <c r="T40" s="13" t="str">
        <f t="shared" si="0"/>
        <v/>
      </c>
      <c r="U40" s="13" t="str">
        <f t="shared" si="9"/>
        <v/>
      </c>
      <c r="V40" s="147"/>
      <c r="W40" s="147"/>
      <c r="X40" s="147"/>
      <c r="Y40" s="13" t="str">
        <f>IF(OR(V40="スギ",W40="スギ"),IF(C40="製材区分（製材・集成材・CLT等）",X40*'3＿各種係数値'!$F$13/100,X40*'3＿各種係数値'!$F$15/100)," ")</f>
        <v xml:space="preserve"> </v>
      </c>
      <c r="Z40" s="13" t="str">
        <f>IF(OR(V40="ヒノキ",W40="ヒノキ"),IF(C40="製材区分（製材・集成材・CLT等）",X40*'3＿各種係数値'!$F$14/100,X40*'3＿各種係数値'!$F$16/100)," ")</f>
        <v xml:space="preserve"> </v>
      </c>
      <c r="AA40" s="13" t="str">
        <f>IF(IF(D40="集成材",X40*'3＿各種係数値'!$F$9/100,0)+IF(D40="合板",X40*'3＿各種係数値'!$F$10/100,0)+IF(D40="CLT",X40*'3＿各種係数値'!$F$11/100,0)+IF(D40="LVL",X40*'3＿各種係数値'!$F$12/100,0)=0," ",IF(D40="集成材",X40*'3＿各種係数値'!$F$9/100,0)+IF(D40="合板",X40*'3＿各種係数値'!$F$10/100,0)+IF(D40="CLT",X40*'3＿各種係数値'!$F$11/100,0)+IF(D40="LVL",X40*'3＿各種係数値'!$F$12/100,0))</f>
        <v xml:space="preserve"> </v>
      </c>
      <c r="AB40" s="13" t="str">
        <f t="shared" si="10"/>
        <v xml:space="preserve"> </v>
      </c>
      <c r="AC40" s="153"/>
      <c r="AD40" s="154"/>
      <c r="AE40" s="13" t="str">
        <f t="shared" si="6"/>
        <v xml:space="preserve"> </v>
      </c>
    </row>
    <row r="41" spans="2:31" ht="27" customHeight="1">
      <c r="B41" s="2">
        <f t="shared" si="8"/>
        <v>28</v>
      </c>
      <c r="C41" s="166"/>
      <c r="D41" s="166"/>
      <c r="E41" s="144"/>
      <c r="F41" s="157"/>
      <c r="G41" s="190"/>
      <c r="H41" s="185"/>
      <c r="I41" s="270"/>
      <c r="J41" s="271"/>
      <c r="K41" s="147"/>
      <c r="L41" s="270"/>
      <c r="M41" s="271"/>
      <c r="N41" s="147"/>
      <c r="O41" s="147"/>
      <c r="P41" s="147"/>
      <c r="Q41" s="147"/>
      <c r="R41" s="13" t="str">
        <f t="shared" si="2"/>
        <v xml:space="preserve"> </v>
      </c>
      <c r="S41" s="13" t="str">
        <f t="shared" si="3"/>
        <v xml:space="preserve"> </v>
      </c>
      <c r="T41" s="13" t="str">
        <f t="shared" si="0"/>
        <v/>
      </c>
      <c r="U41" s="13" t="str">
        <f t="shared" si="9"/>
        <v/>
      </c>
      <c r="V41" s="147"/>
      <c r="W41" s="147"/>
      <c r="X41" s="147"/>
      <c r="Y41" s="13" t="str">
        <f>IF(OR(V41="スギ",W41="スギ"),IF(C41="製材区分（製材・集成材・CLT等）",X41*'3＿各種係数値'!$F$13/100,X41*'3＿各種係数値'!$F$15/100)," ")</f>
        <v xml:space="preserve"> </v>
      </c>
      <c r="Z41" s="13" t="str">
        <f>IF(OR(V41="ヒノキ",W41="ヒノキ"),IF(C41="製材区分（製材・集成材・CLT等）",X41*'3＿各種係数値'!$F$14/100,X41*'3＿各種係数値'!$F$16/100)," ")</f>
        <v xml:space="preserve"> </v>
      </c>
      <c r="AA41" s="13" t="str">
        <f>IF(IF(D41="集成材",X41*'3＿各種係数値'!$F$9/100,0)+IF(D41="合板",X41*'3＿各種係数値'!$F$10/100,0)+IF(D41="CLT",X41*'3＿各種係数値'!$F$11/100,0)+IF(D41="LVL",X41*'3＿各種係数値'!$F$12/100,0)=0," ",IF(D41="集成材",X41*'3＿各種係数値'!$F$9/100,0)+IF(D41="合板",X41*'3＿各種係数値'!$F$10/100,0)+IF(D41="CLT",X41*'3＿各種係数値'!$F$11/100,0)+IF(D41="LVL",X41*'3＿各種係数値'!$F$12/100,0))</f>
        <v xml:space="preserve"> </v>
      </c>
      <c r="AB41" s="13" t="str">
        <f t="shared" si="10"/>
        <v xml:space="preserve"> </v>
      </c>
      <c r="AC41" s="153"/>
      <c r="AD41" s="154"/>
      <c r="AE41" s="13" t="str">
        <f t="shared" si="6"/>
        <v xml:space="preserve"> </v>
      </c>
    </row>
    <row r="42" spans="2:31" ht="27" customHeight="1">
      <c r="B42" s="2">
        <f t="shared" si="8"/>
        <v>29</v>
      </c>
      <c r="C42" s="166"/>
      <c r="D42" s="166"/>
      <c r="E42" s="144"/>
      <c r="F42" s="157"/>
      <c r="G42" s="190"/>
      <c r="H42" s="185"/>
      <c r="I42" s="270"/>
      <c r="J42" s="271"/>
      <c r="K42" s="147"/>
      <c r="L42" s="270"/>
      <c r="M42" s="271"/>
      <c r="N42" s="147"/>
      <c r="O42" s="147"/>
      <c r="P42" s="147"/>
      <c r="Q42" s="147"/>
      <c r="R42" s="13" t="str">
        <f t="shared" si="2"/>
        <v xml:space="preserve"> </v>
      </c>
      <c r="S42" s="13" t="str">
        <f t="shared" si="3"/>
        <v xml:space="preserve"> </v>
      </c>
      <c r="T42" s="13" t="str">
        <f t="shared" si="0"/>
        <v/>
      </c>
      <c r="U42" s="13" t="str">
        <f t="shared" si="9"/>
        <v/>
      </c>
      <c r="V42" s="147"/>
      <c r="W42" s="147"/>
      <c r="X42" s="147"/>
      <c r="Y42" s="13" t="str">
        <f>IF(OR(V42="スギ",W42="スギ"),IF(C42="製材区分（製材・集成材・CLT等）",X42*'3＿各種係数値'!$F$13/100,X42*'3＿各種係数値'!$F$15/100)," ")</f>
        <v xml:space="preserve"> </v>
      </c>
      <c r="Z42" s="13" t="str">
        <f>IF(OR(V42="ヒノキ",W42="ヒノキ"),IF(C42="製材区分（製材・集成材・CLT等）",X42*'3＿各種係数値'!$F$14/100,X42*'3＿各種係数値'!$F$16/100)," ")</f>
        <v xml:space="preserve"> </v>
      </c>
      <c r="AA42" s="13" t="str">
        <f>IF(IF(D42="集成材",X42*'3＿各種係数値'!$F$9/100,0)+IF(D42="合板",X42*'3＿各種係数値'!$F$10/100,0)+IF(D42="CLT",X42*'3＿各種係数値'!$F$11/100,0)+IF(D42="LVL",X42*'3＿各種係数値'!$F$12/100,0)=0," ",IF(D42="集成材",X42*'3＿各種係数値'!$F$9/100,0)+IF(D42="合板",X42*'3＿各種係数値'!$F$10/100,0)+IF(D42="CLT",X42*'3＿各種係数値'!$F$11/100,0)+IF(D42="LVL",X42*'3＿各種係数値'!$F$12/100,0))</f>
        <v xml:space="preserve"> </v>
      </c>
      <c r="AB42" s="13" t="str">
        <f t="shared" si="10"/>
        <v xml:space="preserve"> </v>
      </c>
      <c r="AC42" s="153"/>
      <c r="AD42" s="154"/>
      <c r="AE42" s="13" t="str">
        <f t="shared" si="6"/>
        <v xml:space="preserve"> </v>
      </c>
    </row>
    <row r="43" spans="2:31" ht="27" customHeight="1">
      <c r="B43" s="2">
        <f t="shared" si="8"/>
        <v>30</v>
      </c>
      <c r="C43" s="166"/>
      <c r="D43" s="166"/>
      <c r="E43" s="144"/>
      <c r="F43" s="157"/>
      <c r="G43" s="190"/>
      <c r="H43" s="185"/>
      <c r="I43" s="270"/>
      <c r="J43" s="271"/>
      <c r="K43" s="147"/>
      <c r="L43" s="270"/>
      <c r="M43" s="271"/>
      <c r="N43" s="147"/>
      <c r="O43" s="147"/>
      <c r="P43" s="147"/>
      <c r="Q43" s="147"/>
      <c r="R43" s="13" t="str">
        <f t="shared" si="2"/>
        <v xml:space="preserve"> </v>
      </c>
      <c r="S43" s="13" t="str">
        <f t="shared" si="3"/>
        <v xml:space="preserve"> </v>
      </c>
      <c r="T43" s="13" t="str">
        <f t="shared" si="0"/>
        <v/>
      </c>
      <c r="U43" s="13" t="str">
        <f t="shared" si="9"/>
        <v/>
      </c>
      <c r="V43" s="147"/>
      <c r="W43" s="147"/>
      <c r="X43" s="147"/>
      <c r="Y43" s="13" t="str">
        <f>IF(OR(V43="スギ",W43="スギ"),IF(C43="製材区分（製材・集成材・CLT等）",X43*'3＿各種係数値'!$F$13/100,X43*'3＿各種係数値'!$F$15/100)," ")</f>
        <v xml:space="preserve"> </v>
      </c>
      <c r="Z43" s="13" t="str">
        <f>IF(OR(V43="ヒノキ",W43="ヒノキ"),IF(C43="製材区分（製材・集成材・CLT等）",X43*'3＿各種係数値'!$F$14/100,X43*'3＿各種係数値'!$F$16/100)," ")</f>
        <v xml:space="preserve"> </v>
      </c>
      <c r="AA43" s="13" t="str">
        <f>IF(IF(D43="集成材",X43*'3＿各種係数値'!$F$9/100,0)+IF(D43="合板",X43*'3＿各種係数値'!$F$10/100,0)+IF(D43="CLT",X43*'3＿各種係数値'!$F$11/100,0)+IF(D43="LVL",X43*'3＿各種係数値'!$F$12/100,0)=0," ",IF(D43="集成材",X43*'3＿各種係数値'!$F$9/100,0)+IF(D43="合板",X43*'3＿各種係数値'!$F$10/100,0)+IF(D43="CLT",X43*'3＿各種係数値'!$F$11/100,0)+IF(D43="LVL",X43*'3＿各種係数値'!$F$12/100,0))</f>
        <v xml:space="preserve"> </v>
      </c>
      <c r="AB43" s="13" t="str">
        <f t="shared" si="10"/>
        <v xml:space="preserve"> </v>
      </c>
      <c r="AC43" s="153"/>
      <c r="AD43" s="154"/>
      <c r="AE43" s="13" t="str">
        <f t="shared" si="6"/>
        <v xml:space="preserve"> </v>
      </c>
    </row>
    <row r="44" spans="2:31" ht="27" customHeight="1">
      <c r="B44" s="2">
        <f t="shared" si="8"/>
        <v>31</v>
      </c>
      <c r="C44" s="166"/>
      <c r="D44" s="166"/>
      <c r="E44" s="194"/>
      <c r="F44" s="157"/>
      <c r="G44" s="190"/>
      <c r="H44" s="185"/>
      <c r="I44" s="270"/>
      <c r="J44" s="271"/>
      <c r="K44" s="147"/>
      <c r="L44" s="270"/>
      <c r="M44" s="271"/>
      <c r="N44" s="147"/>
      <c r="O44" s="147"/>
      <c r="P44" s="147"/>
      <c r="Q44" s="147"/>
      <c r="R44" s="13" t="str">
        <f t="shared" si="2"/>
        <v xml:space="preserve"> </v>
      </c>
      <c r="S44" s="13" t="str">
        <f t="shared" si="3"/>
        <v xml:space="preserve"> </v>
      </c>
      <c r="T44" s="13" t="str">
        <f t="shared" si="0"/>
        <v/>
      </c>
      <c r="U44" s="13" t="str">
        <f t="shared" si="9"/>
        <v/>
      </c>
      <c r="V44" s="147"/>
      <c r="W44" s="147"/>
      <c r="X44" s="147"/>
      <c r="Y44" s="13" t="str">
        <f>IF(OR(V44="スギ",W44="スギ"),IF(C44="製材区分（製材・集成材・CLT等）",X44*'3＿各種係数値'!$F$13/100,X44*'3＿各種係数値'!$F$15/100)," ")</f>
        <v xml:space="preserve"> </v>
      </c>
      <c r="Z44" s="13" t="str">
        <f>IF(OR(V44="ヒノキ",W44="ヒノキ"),IF(C44="製材区分（製材・集成材・CLT等）",X44*'3＿各種係数値'!$F$14/100,X44*'3＿各種係数値'!$F$16/100)," ")</f>
        <v xml:space="preserve"> </v>
      </c>
      <c r="AA44" s="13" t="str">
        <f>IF(IF(D44="集成材",X44*'3＿各種係数値'!$F$9/100,0)+IF(D44="合板",X44*'3＿各種係数値'!$F$10/100,0)+IF(D44="CLT",X44*'3＿各種係数値'!$F$11/100,0)+IF(D44="LVL",X44*'3＿各種係数値'!$F$12/100,0)=0," ",IF(D44="集成材",X44*'3＿各種係数値'!$F$9/100,0)+IF(D44="合板",X44*'3＿各種係数値'!$F$10/100,0)+IF(D44="CLT",X44*'3＿各種係数値'!$F$11/100,0)+IF(D44="LVL",X44*'3＿各種係数値'!$F$12/100,0))</f>
        <v xml:space="preserve"> </v>
      </c>
      <c r="AB44" s="13" t="str">
        <f t="shared" si="10"/>
        <v xml:space="preserve"> </v>
      </c>
      <c r="AC44" s="153"/>
      <c r="AD44" s="154"/>
      <c r="AE44" s="13"/>
    </row>
    <row r="45" spans="2:31" ht="27" customHeight="1">
      <c r="B45" s="2">
        <f t="shared" si="8"/>
        <v>32</v>
      </c>
      <c r="C45" s="166"/>
      <c r="D45" s="166"/>
      <c r="E45" s="144"/>
      <c r="F45" s="157"/>
      <c r="G45" s="190"/>
      <c r="H45" s="185"/>
      <c r="I45" s="270"/>
      <c r="J45" s="271"/>
      <c r="K45" s="147"/>
      <c r="L45" s="270"/>
      <c r="M45" s="271"/>
      <c r="N45" s="147"/>
      <c r="O45" s="147"/>
      <c r="P45" s="147"/>
      <c r="Q45" s="147"/>
      <c r="R45" s="13" t="str">
        <f t="shared" si="2"/>
        <v xml:space="preserve"> </v>
      </c>
      <c r="S45" s="13" t="str">
        <f t="shared" si="3"/>
        <v xml:space="preserve"> </v>
      </c>
      <c r="T45" s="13" t="str">
        <f t="shared" si="0"/>
        <v/>
      </c>
      <c r="U45" s="13" t="str">
        <f t="shared" si="9"/>
        <v/>
      </c>
      <c r="V45" s="147"/>
      <c r="W45" s="147"/>
      <c r="X45" s="147"/>
      <c r="Y45" s="13" t="str">
        <f>IF(OR(V45="スギ",W45="スギ"),IF(C45="製材区分（製材・集成材・CLT等）",X45*'3＿各種係数値'!$F$13/100,X45*'3＿各種係数値'!$F$15/100)," ")</f>
        <v xml:space="preserve"> </v>
      </c>
      <c r="Z45" s="13" t="str">
        <f>IF(OR(V45="ヒノキ",W45="ヒノキ"),IF(C45="製材区分（製材・集成材・CLT等）",X45*'3＿各種係数値'!$F$14/100,X45*'3＿各種係数値'!$F$16/100)," ")</f>
        <v xml:space="preserve"> </v>
      </c>
      <c r="AA45" s="13" t="str">
        <f>IF(IF(D45="集成材",X45*'3＿各種係数値'!$F$9/100,0)+IF(D45="合板",X45*'3＿各種係数値'!$F$10/100,0)+IF(D45="CLT",X45*'3＿各種係数値'!$F$11/100,0)+IF(D45="LVL",X45*'3＿各種係数値'!$F$12/100,0)=0," ",IF(D45="集成材",X45*'3＿各種係数値'!$F$9/100,0)+IF(D45="合板",X45*'3＿各種係数値'!$F$10/100,0)+IF(D45="CLT",X45*'3＿各種係数値'!$F$11/100,0)+IF(D45="LVL",X45*'3＿各種係数値'!$F$12/100,0))</f>
        <v xml:space="preserve"> </v>
      </c>
      <c r="AB45" s="13" t="str">
        <f t="shared" si="10"/>
        <v xml:space="preserve"> </v>
      </c>
      <c r="AC45" s="153"/>
      <c r="AD45" s="154"/>
      <c r="AE45" s="13" t="str">
        <f t="shared" si="6"/>
        <v xml:space="preserve"> </v>
      </c>
    </row>
    <row r="46" spans="2:31" ht="27" customHeight="1">
      <c r="B46" s="2">
        <f t="shared" si="8"/>
        <v>33</v>
      </c>
      <c r="C46" s="166"/>
      <c r="D46" s="166"/>
      <c r="E46" s="144"/>
      <c r="F46" s="157"/>
      <c r="G46" s="190"/>
      <c r="H46" s="185"/>
      <c r="I46" s="270"/>
      <c r="J46" s="271"/>
      <c r="K46" s="147"/>
      <c r="L46" s="270"/>
      <c r="M46" s="271"/>
      <c r="N46" s="147"/>
      <c r="O46" s="147"/>
      <c r="P46" s="147"/>
      <c r="Q46" s="147"/>
      <c r="R46" s="13" t="str">
        <f t="shared" si="2"/>
        <v xml:space="preserve"> </v>
      </c>
      <c r="S46" s="13" t="str">
        <f t="shared" si="3"/>
        <v xml:space="preserve"> </v>
      </c>
      <c r="T46" s="13" t="str">
        <f t="shared" si="0"/>
        <v/>
      </c>
      <c r="U46" s="13" t="str">
        <f t="shared" si="9"/>
        <v/>
      </c>
      <c r="V46" s="147"/>
      <c r="W46" s="147"/>
      <c r="X46" s="147"/>
      <c r="Y46" s="13" t="str">
        <f>IF(OR(V46="スギ",W46="スギ"),IF(C46="製材区分（製材・集成材・CLT等）",X46*'3＿各種係数値'!$F$13/100,X46*'3＿各種係数値'!$F$15/100)," ")</f>
        <v xml:space="preserve"> </v>
      </c>
      <c r="Z46" s="13" t="str">
        <f>IF(OR(V46="ヒノキ",W46="ヒノキ"),IF(C46="製材区分（製材・集成材・CLT等）",X46*'3＿各種係数値'!$F$14/100,X46*'3＿各種係数値'!$F$16/100)," ")</f>
        <v xml:space="preserve"> </v>
      </c>
      <c r="AA46" s="13" t="str">
        <f>IF(IF(D46="集成材",X46*'3＿各種係数値'!$F$9/100,0)+IF(D46="合板",X46*'3＿各種係数値'!$F$10/100,0)+IF(D46="CLT",X46*'3＿各種係数値'!$F$11/100,0)+IF(D46="LVL",X46*'3＿各種係数値'!$F$12/100,0)=0," ",IF(D46="集成材",X46*'3＿各種係数値'!$F$9/100,0)+IF(D46="合板",X46*'3＿各種係数値'!$F$10/100,0)+IF(D46="CLT",X46*'3＿各種係数値'!$F$11/100,0)+IF(D46="LVL",X46*'3＿各種係数値'!$F$12/100,0))</f>
        <v xml:space="preserve"> </v>
      </c>
      <c r="AB46" s="13" t="str">
        <f t="shared" si="10"/>
        <v xml:space="preserve"> </v>
      </c>
      <c r="AC46" s="153"/>
      <c r="AD46" s="154"/>
      <c r="AE46" s="13" t="str">
        <f t="shared" si="6"/>
        <v xml:space="preserve"> </v>
      </c>
    </row>
    <row r="47" spans="2:31" ht="27" customHeight="1">
      <c r="B47" s="2">
        <f t="shared" si="8"/>
        <v>34</v>
      </c>
      <c r="C47" s="166"/>
      <c r="D47" s="166"/>
      <c r="E47" s="144"/>
      <c r="F47" s="157"/>
      <c r="G47" s="190"/>
      <c r="H47" s="185"/>
      <c r="I47" s="270"/>
      <c r="J47" s="271"/>
      <c r="K47" s="147"/>
      <c r="L47" s="270"/>
      <c r="M47" s="271"/>
      <c r="N47" s="147"/>
      <c r="O47" s="147"/>
      <c r="P47" s="147"/>
      <c r="Q47" s="147"/>
      <c r="R47" s="13" t="str">
        <f t="shared" si="2"/>
        <v xml:space="preserve"> </v>
      </c>
      <c r="S47" s="13" t="str">
        <f t="shared" si="3"/>
        <v xml:space="preserve"> </v>
      </c>
      <c r="T47" s="13" t="str">
        <f t="shared" si="0"/>
        <v/>
      </c>
      <c r="U47" s="13" t="str">
        <f t="shared" si="9"/>
        <v/>
      </c>
      <c r="V47" s="147"/>
      <c r="W47" s="147"/>
      <c r="X47" s="147"/>
      <c r="Y47" s="13" t="str">
        <f>IF(OR(V47="スギ",W47="スギ"),IF(C47="製材区分（製材・集成材・CLT等）",X47*'3＿各種係数値'!$F$13/100,X47*'3＿各種係数値'!$F$15/100)," ")</f>
        <v xml:space="preserve"> </v>
      </c>
      <c r="Z47" s="13" t="str">
        <f>IF(OR(V47="ヒノキ",W47="ヒノキ"),IF(C47="製材区分（製材・集成材・CLT等）",X47*'3＿各種係数値'!$F$14/100,X47*'3＿各種係数値'!$F$16/100)," ")</f>
        <v xml:space="preserve"> </v>
      </c>
      <c r="AA47" s="13" t="str">
        <f>IF(IF(D47="集成材",X47*'3＿各種係数値'!$F$9/100,0)+IF(D47="合板",X47*'3＿各種係数値'!$F$10/100,0)+IF(D47="CLT",X47*'3＿各種係数値'!$F$11/100,0)+IF(D47="LVL",X47*'3＿各種係数値'!$F$12/100,0)=0," ",IF(D47="集成材",X47*'3＿各種係数値'!$F$9/100,0)+IF(D47="合板",X47*'3＿各種係数値'!$F$10/100,0)+IF(D47="CLT",X47*'3＿各種係数値'!$F$11/100,0)+IF(D47="LVL",X47*'3＿各種係数値'!$F$12/100,0))</f>
        <v xml:space="preserve"> </v>
      </c>
      <c r="AB47" s="13" t="str">
        <f t="shared" si="10"/>
        <v xml:space="preserve"> </v>
      </c>
      <c r="AC47" s="153"/>
      <c r="AD47" s="154"/>
      <c r="AE47" s="13" t="str">
        <f t="shared" si="6"/>
        <v xml:space="preserve"> </v>
      </c>
    </row>
    <row r="48" spans="2:31" ht="27" customHeight="1">
      <c r="B48" s="2">
        <f t="shared" si="8"/>
        <v>35</v>
      </c>
      <c r="C48" s="166"/>
      <c r="D48" s="166"/>
      <c r="E48" s="144"/>
      <c r="F48" s="157"/>
      <c r="G48" s="190"/>
      <c r="H48" s="185"/>
      <c r="I48" s="270"/>
      <c r="J48" s="271"/>
      <c r="K48" s="147"/>
      <c r="L48" s="270"/>
      <c r="M48" s="271"/>
      <c r="N48" s="147"/>
      <c r="O48" s="147"/>
      <c r="P48" s="147"/>
      <c r="Q48" s="147"/>
      <c r="R48" s="13" t="str">
        <f t="shared" si="2"/>
        <v xml:space="preserve"> </v>
      </c>
      <c r="S48" s="13" t="str">
        <f t="shared" si="3"/>
        <v xml:space="preserve"> </v>
      </c>
      <c r="T48" s="13" t="str">
        <f t="shared" si="0"/>
        <v/>
      </c>
      <c r="U48" s="13" t="str">
        <f t="shared" si="9"/>
        <v/>
      </c>
      <c r="V48" s="147"/>
      <c r="W48" s="147"/>
      <c r="X48" s="147"/>
      <c r="Y48" s="13" t="str">
        <f>IF(OR(V48="スギ",W48="スギ"),IF(C48="製材区分（製材・集成材・CLT等）",X48*'3＿各種係数値'!$F$13/100,X48*'3＿各種係数値'!$F$15/100)," ")</f>
        <v xml:space="preserve"> </v>
      </c>
      <c r="Z48" s="13" t="str">
        <f>IF(OR(V48="ヒノキ",W48="ヒノキ"),IF(C48="製材区分（製材・集成材・CLT等）",X48*'3＿各種係数値'!$F$14/100,X48*'3＿各種係数値'!$F$16/100)," ")</f>
        <v xml:space="preserve"> </v>
      </c>
      <c r="AA48" s="13" t="str">
        <f>IF(IF(D48="集成材",X48*'3＿各種係数値'!$F$9/100,0)+IF(D48="合板",X48*'3＿各種係数値'!$F$10/100,0)+IF(D48="CLT",X48*'3＿各種係数値'!$F$11/100,0)+IF(D48="LVL",X48*'3＿各種係数値'!$F$12/100,0)=0," ",IF(D48="集成材",X48*'3＿各種係数値'!$F$9/100,0)+IF(D48="合板",X48*'3＿各種係数値'!$F$10/100,0)+IF(D48="CLT",X48*'3＿各種係数値'!$F$11/100,0)+IF(D48="LVL",X48*'3＿各種係数値'!$F$12/100,0))</f>
        <v xml:space="preserve"> </v>
      </c>
      <c r="AB48" s="13" t="str">
        <f t="shared" si="10"/>
        <v xml:space="preserve"> </v>
      </c>
      <c r="AC48" s="153"/>
      <c r="AD48" s="154"/>
      <c r="AE48" s="13" t="str">
        <f t="shared" si="6"/>
        <v xml:space="preserve"> </v>
      </c>
    </row>
    <row r="49" spans="2:31" ht="27" customHeight="1">
      <c r="B49" s="2">
        <f t="shared" si="8"/>
        <v>36</v>
      </c>
      <c r="C49" s="166"/>
      <c r="D49" s="166"/>
      <c r="E49" s="144"/>
      <c r="F49" s="157"/>
      <c r="G49" s="190"/>
      <c r="H49" s="185"/>
      <c r="I49" s="270"/>
      <c r="J49" s="271"/>
      <c r="K49" s="147"/>
      <c r="L49" s="270"/>
      <c r="M49" s="271"/>
      <c r="N49" s="147"/>
      <c r="O49" s="147"/>
      <c r="P49" s="147"/>
      <c r="Q49" s="147"/>
      <c r="R49" s="13" t="str">
        <f t="shared" si="2"/>
        <v xml:space="preserve"> </v>
      </c>
      <c r="S49" s="13" t="str">
        <f t="shared" si="3"/>
        <v xml:space="preserve"> </v>
      </c>
      <c r="T49" s="13" t="str">
        <f t="shared" si="0"/>
        <v/>
      </c>
      <c r="U49" s="13" t="str">
        <f t="shared" si="9"/>
        <v/>
      </c>
      <c r="V49" s="147"/>
      <c r="W49" s="147"/>
      <c r="X49" s="147"/>
      <c r="Y49" s="13" t="str">
        <f>IF(OR(V49="スギ",W49="スギ"),IF(C49="製材区分（製材・集成材・CLT等）",X49*'3＿各種係数値'!$F$13/100,X49*'3＿各種係数値'!$F$15/100)," ")</f>
        <v xml:space="preserve"> </v>
      </c>
      <c r="Z49" s="13" t="str">
        <f>IF(OR(V49="ヒノキ",W49="ヒノキ"),IF(C49="製材区分（製材・集成材・CLT等）",X49*'3＿各種係数値'!$F$14/100,X49*'3＿各種係数値'!$F$16/100)," ")</f>
        <v xml:space="preserve"> </v>
      </c>
      <c r="AA49" s="13" t="str">
        <f>IF(IF(D49="集成材",X49*'3＿各種係数値'!$F$9/100,0)+IF(D49="合板",X49*'3＿各種係数値'!$F$10/100,0)+IF(D49="CLT",X49*'3＿各種係数値'!$F$11/100,0)+IF(D49="LVL",X49*'3＿各種係数値'!$F$12/100,0)=0," ",IF(D49="集成材",X49*'3＿各種係数値'!$F$9/100,0)+IF(D49="合板",X49*'3＿各種係数値'!$F$10/100,0)+IF(D49="CLT",X49*'3＿各種係数値'!$F$11/100,0)+IF(D49="LVL",X49*'3＿各種係数値'!$F$12/100,0))</f>
        <v xml:space="preserve"> </v>
      </c>
      <c r="AB49" s="13" t="str">
        <f t="shared" si="10"/>
        <v xml:space="preserve"> </v>
      </c>
      <c r="AC49" s="153"/>
      <c r="AD49" s="154"/>
      <c r="AE49" s="13" t="str">
        <f t="shared" si="6"/>
        <v xml:space="preserve"> </v>
      </c>
    </row>
    <row r="50" spans="2:31" ht="27" customHeight="1">
      <c r="B50" s="2">
        <f t="shared" si="8"/>
        <v>37</v>
      </c>
      <c r="C50" s="166"/>
      <c r="D50" s="166"/>
      <c r="E50" s="144"/>
      <c r="F50" s="157"/>
      <c r="G50" s="190"/>
      <c r="H50" s="185"/>
      <c r="I50" s="270"/>
      <c r="J50" s="271"/>
      <c r="K50" s="147"/>
      <c r="L50" s="270"/>
      <c r="M50" s="271"/>
      <c r="N50" s="147"/>
      <c r="O50" s="147"/>
      <c r="P50" s="147"/>
      <c r="Q50" s="147"/>
      <c r="R50" s="13" t="str">
        <f t="shared" si="2"/>
        <v xml:space="preserve"> </v>
      </c>
      <c r="S50" s="13" t="str">
        <f t="shared" si="3"/>
        <v xml:space="preserve"> </v>
      </c>
      <c r="T50" s="13" t="str">
        <f t="shared" si="0"/>
        <v/>
      </c>
      <c r="U50" s="13" t="str">
        <f t="shared" si="9"/>
        <v/>
      </c>
      <c r="V50" s="147"/>
      <c r="W50" s="147"/>
      <c r="X50" s="147"/>
      <c r="Y50" s="13" t="str">
        <f>IF(OR(V50="スギ",W50="スギ"),IF(C50="製材区分（製材・集成材・CLT等）",X50*'3＿各種係数値'!$F$13/100,X50*'3＿各種係数値'!$F$15/100)," ")</f>
        <v xml:space="preserve"> </v>
      </c>
      <c r="Z50" s="13" t="str">
        <f>IF(OR(V50="ヒノキ",W50="ヒノキ"),IF(C50="製材区分（製材・集成材・CLT等）",X50*'3＿各種係数値'!$F$14/100,X50*'3＿各種係数値'!$F$16/100)," ")</f>
        <v xml:space="preserve"> </v>
      </c>
      <c r="AA50" s="13" t="str">
        <f>IF(IF(D50="集成材",X50*'3＿各種係数値'!$F$9/100,0)+IF(D50="合板",X50*'3＿各種係数値'!$F$10/100,0)+IF(D50="CLT",X50*'3＿各種係数値'!$F$11/100,0)+IF(D50="LVL",X50*'3＿各種係数値'!$F$12/100,0)=0," ",IF(D50="集成材",X50*'3＿各種係数値'!$F$9/100,0)+IF(D50="合板",X50*'3＿各種係数値'!$F$10/100,0)+IF(D50="CLT",X50*'3＿各種係数値'!$F$11/100,0)+IF(D50="LVL",X50*'3＿各種係数値'!$F$12/100,0))</f>
        <v xml:space="preserve"> </v>
      </c>
      <c r="AB50" s="13" t="str">
        <f t="shared" si="10"/>
        <v xml:space="preserve"> </v>
      </c>
      <c r="AC50" s="153"/>
      <c r="AD50" s="154"/>
      <c r="AE50" s="13" t="str">
        <f t="shared" si="6"/>
        <v xml:space="preserve"> </v>
      </c>
    </row>
    <row r="51" spans="2:31" ht="27" customHeight="1">
      <c r="B51" s="2">
        <f t="shared" si="8"/>
        <v>38</v>
      </c>
      <c r="C51" s="166"/>
      <c r="D51" s="166"/>
      <c r="E51" s="144"/>
      <c r="F51" s="157"/>
      <c r="G51" s="190"/>
      <c r="H51" s="185"/>
      <c r="I51" s="270"/>
      <c r="J51" s="271"/>
      <c r="K51" s="147"/>
      <c r="L51" s="270"/>
      <c r="M51" s="271"/>
      <c r="N51" s="147"/>
      <c r="O51" s="147"/>
      <c r="P51" s="147"/>
      <c r="Q51" s="147"/>
      <c r="R51" s="13" t="str">
        <f t="shared" si="2"/>
        <v xml:space="preserve"> </v>
      </c>
      <c r="S51" s="13" t="str">
        <f t="shared" si="3"/>
        <v xml:space="preserve"> </v>
      </c>
      <c r="T51" s="13" t="str">
        <f t="shared" si="0"/>
        <v/>
      </c>
      <c r="U51" s="13" t="str">
        <f t="shared" si="9"/>
        <v/>
      </c>
      <c r="V51" s="147"/>
      <c r="W51" s="147"/>
      <c r="X51" s="147"/>
      <c r="Y51" s="13" t="str">
        <f>IF(OR(V51="スギ",W51="スギ"),IF(C51="製材区分（製材・集成材・CLT等）",X51*'3＿各種係数値'!$F$13/100,X51*'3＿各種係数値'!$F$15/100)," ")</f>
        <v xml:space="preserve"> </v>
      </c>
      <c r="Z51" s="13" t="str">
        <f>IF(OR(V51="ヒノキ",W51="ヒノキ"),IF(C51="製材区分（製材・集成材・CLT等）",X51*'3＿各種係数値'!$F$14/100,X51*'3＿各種係数値'!$F$16/100)," ")</f>
        <v xml:space="preserve"> </v>
      </c>
      <c r="AA51" s="13" t="str">
        <f>IF(IF(D51="集成材",X51*'3＿各種係数値'!$F$9/100,0)+IF(D51="合板",X51*'3＿各種係数値'!$F$10/100,0)+IF(D51="CLT",X51*'3＿各種係数値'!$F$11/100,0)+IF(D51="LVL",X51*'3＿各種係数値'!$F$12/100,0)=0," ",IF(D51="集成材",X51*'3＿各種係数値'!$F$9/100,0)+IF(D51="合板",X51*'3＿各種係数値'!$F$10/100,0)+IF(D51="CLT",X51*'3＿各種係数値'!$F$11/100,0)+IF(D51="LVL",X51*'3＿各種係数値'!$F$12/100,0))</f>
        <v xml:space="preserve"> </v>
      </c>
      <c r="AB51" s="13" t="str">
        <f t="shared" si="10"/>
        <v xml:space="preserve"> </v>
      </c>
      <c r="AC51" s="153"/>
      <c r="AD51" s="154"/>
      <c r="AE51" s="13" t="str">
        <f t="shared" si="6"/>
        <v xml:space="preserve"> </v>
      </c>
    </row>
    <row r="52" spans="2:31" ht="27" customHeight="1">
      <c r="B52" s="2">
        <f t="shared" si="8"/>
        <v>39</v>
      </c>
      <c r="C52" s="166"/>
      <c r="D52" s="166"/>
      <c r="E52" s="144"/>
      <c r="F52" s="157"/>
      <c r="G52" s="190"/>
      <c r="H52" s="185"/>
      <c r="I52" s="270"/>
      <c r="J52" s="271"/>
      <c r="K52" s="147"/>
      <c r="L52" s="270"/>
      <c r="M52" s="271"/>
      <c r="N52" s="147"/>
      <c r="O52" s="147"/>
      <c r="P52" s="147"/>
      <c r="Q52" s="147"/>
      <c r="R52" s="13" t="str">
        <f t="shared" si="2"/>
        <v xml:space="preserve"> </v>
      </c>
      <c r="S52" s="13" t="str">
        <f t="shared" si="3"/>
        <v xml:space="preserve"> </v>
      </c>
      <c r="T52" s="13" t="str">
        <f t="shared" si="0"/>
        <v/>
      </c>
      <c r="U52" s="13" t="str">
        <f t="shared" si="9"/>
        <v/>
      </c>
      <c r="V52" s="147"/>
      <c r="W52" s="147"/>
      <c r="X52" s="147"/>
      <c r="Y52" s="13" t="str">
        <f>IF(OR(V52="スギ",W52="スギ"),IF(C52="製材区分（製材・集成材・CLT等）",X52*'3＿各種係数値'!$F$13/100,X52*'3＿各種係数値'!$F$15/100)," ")</f>
        <v xml:space="preserve"> </v>
      </c>
      <c r="Z52" s="13" t="str">
        <f>IF(OR(V52="ヒノキ",W52="ヒノキ"),IF(C52="製材区分（製材・集成材・CLT等）",X52*'3＿各種係数値'!$F$14/100,X52*'3＿各種係数値'!$F$16/100)," ")</f>
        <v xml:space="preserve"> </v>
      </c>
      <c r="AA52" s="13" t="str">
        <f>IF(IF(D52="集成材",X52*'3＿各種係数値'!$F$9/100,0)+IF(D52="合板",X52*'3＿各種係数値'!$F$10/100,0)+IF(D52="CLT",X52*'3＿各種係数値'!$F$11/100,0)+IF(D52="LVL",X52*'3＿各種係数値'!$F$12/100,0)=0," ",IF(D52="集成材",X52*'3＿各種係数値'!$F$9/100,0)+IF(D52="合板",X52*'3＿各種係数値'!$F$10/100,0)+IF(D52="CLT",X52*'3＿各種係数値'!$F$11/100,0)+IF(D52="LVL",X52*'3＿各種係数値'!$F$12/100,0))</f>
        <v xml:space="preserve"> </v>
      </c>
      <c r="AB52" s="13" t="str">
        <f t="shared" si="10"/>
        <v xml:space="preserve"> </v>
      </c>
      <c r="AC52" s="153"/>
      <c r="AD52" s="154"/>
      <c r="AE52" s="13" t="str">
        <f t="shared" si="6"/>
        <v xml:space="preserve"> </v>
      </c>
    </row>
    <row r="53" spans="2:31" ht="27" customHeight="1" thickBot="1">
      <c r="B53" s="2">
        <f t="shared" si="8"/>
        <v>40</v>
      </c>
      <c r="C53" s="166"/>
      <c r="D53" s="166"/>
      <c r="E53" s="151"/>
      <c r="F53" s="157"/>
      <c r="G53" s="190"/>
      <c r="H53" s="195"/>
      <c r="I53" s="270"/>
      <c r="J53" s="271"/>
      <c r="K53" s="152"/>
      <c r="L53" s="270"/>
      <c r="M53" s="271"/>
      <c r="N53" s="152"/>
      <c r="O53" s="147"/>
      <c r="P53" s="152"/>
      <c r="Q53" s="152"/>
      <c r="R53" s="13" t="str">
        <f t="shared" si="2"/>
        <v xml:space="preserve"> </v>
      </c>
      <c r="S53" s="13" t="str">
        <f t="shared" si="3"/>
        <v xml:space="preserve"> </v>
      </c>
      <c r="T53" s="14" t="str">
        <f t="shared" si="0"/>
        <v/>
      </c>
      <c r="U53" s="13" t="str">
        <f t="shared" si="9"/>
        <v/>
      </c>
      <c r="V53" s="147"/>
      <c r="W53" s="147"/>
      <c r="X53" s="152"/>
      <c r="Y53" s="13" t="str">
        <f>IF(OR(V53="スギ",W53="スギ"),IF(C53="製材区分（製材・集成材・CLT等）",X53*'3＿各種係数値'!$F$13/100,X53*'3＿各種係数値'!$F$15/100)," ")</f>
        <v xml:space="preserve"> </v>
      </c>
      <c r="Z53" s="13" t="str">
        <f>IF(OR(V53="ヒノキ",W53="ヒノキ"),IF(C53="製材区分（製材・集成材・CLT等）",X53*'3＿各種係数値'!$F$14/100,X53*'3＿各種係数値'!$F$16/100)," ")</f>
        <v xml:space="preserve"> </v>
      </c>
      <c r="AA53" s="13" t="str">
        <f>IF(IF(D53="集成材",X53*'3＿各種係数値'!$F$9/100,0)+IF(D53="合板",X53*'3＿各種係数値'!$F$10/100,0)+IF(D53="CLT",X53*'3＿各種係数値'!$F$11/100,0)+IF(D53="LVL",X53*'3＿各種係数値'!$F$12/100,0)=0," ",IF(D53="集成材",X53*'3＿各種係数値'!$F$9/100,0)+IF(D53="合板",X53*'3＿各種係数値'!$F$10/100,0)+IF(D53="CLT",X53*'3＿各種係数値'!$F$11/100,0)+IF(D53="LVL",X53*'3＿各種係数値'!$F$12/100,0))</f>
        <v xml:space="preserve"> </v>
      </c>
      <c r="AB53" s="13" t="str">
        <f t="shared" si="10"/>
        <v xml:space="preserve"> </v>
      </c>
      <c r="AC53" s="198"/>
      <c r="AD53" s="155"/>
      <c r="AE53" s="14" t="str">
        <f t="shared" si="6"/>
        <v xml:space="preserve"> </v>
      </c>
    </row>
    <row r="54" spans="2:31" ht="27" customHeight="1" thickTop="1">
      <c r="B54" s="9" t="s">
        <v>10</v>
      </c>
      <c r="C54" s="8"/>
      <c r="D54" s="8"/>
      <c r="E54" s="8"/>
      <c r="F54" s="8"/>
      <c r="G54" s="8"/>
      <c r="H54" s="20">
        <f>SUM(H14:H53)</f>
        <v>36</v>
      </c>
      <c r="I54" s="297"/>
      <c r="J54" s="297"/>
      <c r="K54" s="20">
        <f>SUM(K14:K53)</f>
        <v>30</v>
      </c>
      <c r="L54" s="297"/>
      <c r="M54" s="297"/>
      <c r="N54" s="20">
        <f>SUM(N14:N53)</f>
        <v>6</v>
      </c>
      <c r="O54" s="20"/>
      <c r="P54" s="20">
        <f>SUM(P14:P53)</f>
        <v>2</v>
      </c>
      <c r="Q54" s="20"/>
      <c r="R54" s="20">
        <f>SUM(R14:R53)</f>
        <v>1.333333333333333</v>
      </c>
      <c r="S54" s="20">
        <f>SUM(S14:S53)</f>
        <v>0</v>
      </c>
      <c r="T54" s="20">
        <f>SUM(T14:T53)</f>
        <v>1.333333333333333</v>
      </c>
      <c r="U54" s="20">
        <f>SUM(U14:U53)</f>
        <v>0.66666666666666696</v>
      </c>
      <c r="V54" s="20"/>
      <c r="W54" s="20"/>
      <c r="X54" s="20">
        <f>SUM(X14:X53)</f>
        <v>7</v>
      </c>
      <c r="Y54" s="20">
        <f>SUM(Y14:Y53)</f>
        <v>2.95</v>
      </c>
      <c r="Z54" s="20">
        <f>SUM(Z14:Z53)</f>
        <v>0.65</v>
      </c>
      <c r="AA54" s="20">
        <f>SUM(AA14:AA53)</f>
        <v>5.65</v>
      </c>
      <c r="AB54" s="20">
        <f>SUM(AB14:AB53)</f>
        <v>1.35</v>
      </c>
      <c r="AC54" s="118"/>
      <c r="AD54" s="20">
        <f>SUM(AD14:AD53)</f>
        <v>0</v>
      </c>
      <c r="AE54" s="20">
        <f>SUM(AE14:AE53)</f>
        <v>45</v>
      </c>
    </row>
    <row r="56" spans="2:31" ht="21" customHeight="1" thickBot="1">
      <c r="G56" s="282" t="s">
        <v>65</v>
      </c>
      <c r="H56" s="283"/>
      <c r="I56" s="283"/>
      <c r="J56" s="283"/>
      <c r="K56" s="283"/>
      <c r="L56" s="283"/>
      <c r="M56" s="283"/>
      <c r="N56" s="284"/>
      <c r="O56" s="288" t="s">
        <v>317</v>
      </c>
      <c r="P56" s="289"/>
      <c r="Q56" s="325"/>
      <c r="R56" s="325"/>
      <c r="S56" s="325"/>
      <c r="T56" s="325"/>
      <c r="U56" s="325"/>
      <c r="V56" s="325"/>
      <c r="W56" s="325"/>
      <c r="X56" s="325"/>
      <c r="Y56" s="326"/>
      <c r="Z56" s="326"/>
      <c r="AA56" s="326"/>
      <c r="AB56" s="327"/>
      <c r="AC56" s="288" t="s">
        <v>70</v>
      </c>
      <c r="AD56" s="289"/>
      <c r="AE56" s="290"/>
    </row>
    <row r="57" spans="2:31" ht="21" customHeight="1" thickTop="1">
      <c r="G57" s="285"/>
      <c r="H57" s="286"/>
      <c r="I57" s="286"/>
      <c r="J57" s="286"/>
      <c r="K57" s="286"/>
      <c r="L57" s="286"/>
      <c r="M57" s="286"/>
      <c r="N57" s="287"/>
      <c r="O57" s="275" t="s">
        <v>56</v>
      </c>
      <c r="P57" s="276"/>
      <c r="Q57" s="276"/>
      <c r="R57" s="276"/>
      <c r="S57" s="276"/>
      <c r="T57" s="276"/>
      <c r="U57" s="314"/>
      <c r="V57" s="319" t="s">
        <v>58</v>
      </c>
      <c r="W57" s="320"/>
      <c r="X57" s="321"/>
      <c r="Y57" s="322"/>
      <c r="Z57" s="322"/>
      <c r="AA57" s="322"/>
      <c r="AB57" s="323"/>
      <c r="AC57" s="292"/>
      <c r="AD57" s="292"/>
      <c r="AE57" s="293"/>
    </row>
    <row r="58" spans="2:31" ht="21" customHeight="1">
      <c r="G58" s="22" t="s">
        <v>68</v>
      </c>
      <c r="H58" s="23">
        <f>H54</f>
        <v>36</v>
      </c>
      <c r="I58" s="24" t="s">
        <v>69</v>
      </c>
      <c r="J58" s="24"/>
      <c r="K58" s="25">
        <f>K54+N54</f>
        <v>36</v>
      </c>
      <c r="L58" s="26"/>
      <c r="M58" s="26"/>
      <c r="N58" s="26"/>
      <c r="O58" s="278" t="s">
        <v>67</v>
      </c>
      <c r="P58" s="279"/>
      <c r="Q58" s="279"/>
      <c r="R58" s="280"/>
      <c r="S58" s="281"/>
      <c r="T58" s="47">
        <f>T54</f>
        <v>1.333333333333333</v>
      </c>
      <c r="U58" s="112"/>
      <c r="V58" s="324" t="s">
        <v>67</v>
      </c>
      <c r="W58" s="279"/>
      <c r="X58" s="280"/>
      <c r="Y58" s="280"/>
      <c r="Z58" s="281"/>
      <c r="AA58" s="47">
        <f>AA54</f>
        <v>5.65</v>
      </c>
      <c r="AB58" s="112"/>
      <c r="AC58" s="313" t="s">
        <v>71</v>
      </c>
      <c r="AD58" s="294"/>
      <c r="AE58" s="27">
        <f>H58+T58+AA58</f>
        <v>42.983333333333334</v>
      </c>
    </row>
    <row r="59" spans="2:31" ht="21" customHeight="1">
      <c r="G59" s="24" t="s">
        <v>35</v>
      </c>
      <c r="H59" s="27">
        <f>SUMIFS(H14:H53,G14:G53,"スギ")</f>
        <v>30</v>
      </c>
      <c r="I59" s="26"/>
      <c r="J59" s="26"/>
      <c r="K59" s="26"/>
      <c r="L59" s="26"/>
      <c r="M59" s="26"/>
      <c r="N59" s="26"/>
      <c r="O59" s="278" t="s">
        <v>66</v>
      </c>
      <c r="P59" s="279"/>
      <c r="Q59" s="279"/>
      <c r="R59" s="280"/>
      <c r="S59" s="281"/>
      <c r="T59" s="47">
        <f>R54</f>
        <v>1.333333333333333</v>
      </c>
      <c r="U59" s="112"/>
      <c r="V59" s="324" t="s">
        <v>35</v>
      </c>
      <c r="W59" s="279"/>
      <c r="X59" s="280"/>
      <c r="Y59" s="280"/>
      <c r="Z59" s="281"/>
      <c r="AA59" s="47">
        <f>Y54</f>
        <v>2.95</v>
      </c>
      <c r="AB59" s="112"/>
      <c r="AC59" s="313" t="s">
        <v>72</v>
      </c>
      <c r="AD59" s="294"/>
      <c r="AE59" s="27">
        <f>H59+T59+AA59</f>
        <v>34.283333333333331</v>
      </c>
    </row>
    <row r="60" spans="2:31" ht="21" customHeight="1" thickBot="1">
      <c r="G60" s="24" t="s">
        <v>36</v>
      </c>
      <c r="H60" s="27">
        <f>SUMIFS(H14:H53,G14:G53,"ヒノキ")</f>
        <v>6</v>
      </c>
      <c r="I60" s="26"/>
      <c r="J60" s="26"/>
      <c r="K60" s="26"/>
      <c r="L60" s="26"/>
      <c r="M60" s="26"/>
      <c r="N60" s="26"/>
      <c r="O60" s="278" t="s">
        <v>36</v>
      </c>
      <c r="P60" s="279"/>
      <c r="Q60" s="279"/>
      <c r="R60" s="280"/>
      <c r="S60" s="281"/>
      <c r="T60" s="47">
        <f>S54</f>
        <v>0</v>
      </c>
      <c r="U60" s="112"/>
      <c r="V60" s="315" t="s">
        <v>36</v>
      </c>
      <c r="W60" s="316"/>
      <c r="X60" s="317"/>
      <c r="Y60" s="317"/>
      <c r="Z60" s="318"/>
      <c r="AA60" s="116">
        <f>Z54</f>
        <v>0.65</v>
      </c>
      <c r="AB60" s="117"/>
      <c r="AC60" s="313" t="s">
        <v>73</v>
      </c>
      <c r="AD60" s="294"/>
      <c r="AE60" s="27">
        <f>H60+T60+AA60</f>
        <v>6.65</v>
      </c>
    </row>
    <row r="61" spans="2:31" ht="13.8" thickTop="1"/>
    <row r="63" spans="2:31">
      <c r="G63" s="49"/>
    </row>
  </sheetData>
  <sheetProtection algorithmName="SHA-512" hashValue="u4D/4/bXdjnLIaOU10vShOhCgoyx0O8wafC9R/9Lh+1qCxb7vUCGdQhyJKnB8rOE9fyRP5uX8udSTa8+1xt5jg==" saltValue="TG1TrU+gdLRO5SaGkHS/Sw==" spinCount="100000" sheet="1" objects="1" scenarios="1"/>
  <mergeCells count="123">
    <mergeCell ref="I15:J15"/>
    <mergeCell ref="L15:M15"/>
    <mergeCell ref="F9:F13"/>
    <mergeCell ref="B6:C6"/>
    <mergeCell ref="B7:C7"/>
    <mergeCell ref="D7:E7"/>
    <mergeCell ref="B9:B13"/>
    <mergeCell ref="C9:C13"/>
    <mergeCell ref="D9:D13"/>
    <mergeCell ref="E9:E13"/>
    <mergeCell ref="B3:C3"/>
    <mergeCell ref="D3:E3"/>
    <mergeCell ref="B4:C4"/>
    <mergeCell ref="D4:E4"/>
    <mergeCell ref="B5:C5"/>
    <mergeCell ref="D5:E5"/>
    <mergeCell ref="M12:N12"/>
    <mergeCell ref="I13:J13"/>
    <mergeCell ref="L13:M13"/>
    <mergeCell ref="V13:W13"/>
    <mergeCell ref="I14:J14"/>
    <mergeCell ref="L14:M14"/>
    <mergeCell ref="G9:AE9"/>
    <mergeCell ref="G10:N10"/>
    <mergeCell ref="AC10:AD12"/>
    <mergeCell ref="AE10:AE13"/>
    <mergeCell ref="I11:K11"/>
    <mergeCell ref="L11:N11"/>
    <mergeCell ref="J12:K12"/>
    <mergeCell ref="O11:U12"/>
    <mergeCell ref="O10:AB10"/>
    <mergeCell ref="V11:AB12"/>
    <mergeCell ref="I20:J20"/>
    <mergeCell ref="L20:M20"/>
    <mergeCell ref="I21:J21"/>
    <mergeCell ref="L21:M21"/>
    <mergeCell ref="I22:J22"/>
    <mergeCell ref="L22:M22"/>
    <mergeCell ref="I16:J16"/>
    <mergeCell ref="L16:M16"/>
    <mergeCell ref="I18:J18"/>
    <mergeCell ref="L18:M18"/>
    <mergeCell ref="I19:J19"/>
    <mergeCell ref="L19:M19"/>
    <mergeCell ref="I17:J17"/>
    <mergeCell ref="I26:J26"/>
    <mergeCell ref="L26:M26"/>
    <mergeCell ref="I27:J27"/>
    <mergeCell ref="L27:M27"/>
    <mergeCell ref="I28:J28"/>
    <mergeCell ref="L28:M28"/>
    <mergeCell ref="I23:J23"/>
    <mergeCell ref="L23:M23"/>
    <mergeCell ref="I24:J24"/>
    <mergeCell ref="L24:M24"/>
    <mergeCell ref="I25:J25"/>
    <mergeCell ref="L25:M25"/>
    <mergeCell ref="I32:J32"/>
    <mergeCell ref="L32:M32"/>
    <mergeCell ref="I33:J33"/>
    <mergeCell ref="L33:M33"/>
    <mergeCell ref="I34:J34"/>
    <mergeCell ref="L34:M34"/>
    <mergeCell ref="I29:J29"/>
    <mergeCell ref="L29:M29"/>
    <mergeCell ref="I30:J30"/>
    <mergeCell ref="L30:M30"/>
    <mergeCell ref="I31:J31"/>
    <mergeCell ref="L31:M31"/>
    <mergeCell ref="I38:J38"/>
    <mergeCell ref="L38:M38"/>
    <mergeCell ref="I39:J39"/>
    <mergeCell ref="L39:M39"/>
    <mergeCell ref="I40:J40"/>
    <mergeCell ref="L40:M40"/>
    <mergeCell ref="I35:J35"/>
    <mergeCell ref="L35:M35"/>
    <mergeCell ref="I36:J36"/>
    <mergeCell ref="L36:M36"/>
    <mergeCell ref="I37:J37"/>
    <mergeCell ref="L37:M37"/>
    <mergeCell ref="I44:J44"/>
    <mergeCell ref="L44:M44"/>
    <mergeCell ref="I45:J45"/>
    <mergeCell ref="L45:M45"/>
    <mergeCell ref="I46:J46"/>
    <mergeCell ref="L46:M46"/>
    <mergeCell ref="I41:J41"/>
    <mergeCell ref="L41:M41"/>
    <mergeCell ref="I42:J42"/>
    <mergeCell ref="L42:M42"/>
    <mergeCell ref="I43:J43"/>
    <mergeCell ref="L43:M43"/>
    <mergeCell ref="I47:J47"/>
    <mergeCell ref="L47:M47"/>
    <mergeCell ref="I48:J48"/>
    <mergeCell ref="L48:M48"/>
    <mergeCell ref="I49:J49"/>
    <mergeCell ref="L49:M49"/>
    <mergeCell ref="I50:J50"/>
    <mergeCell ref="L50:M50"/>
    <mergeCell ref="I51:J51"/>
    <mergeCell ref="AC56:AE57"/>
    <mergeCell ref="AC58:AD58"/>
    <mergeCell ref="AC59:AD59"/>
    <mergeCell ref="AC60:AD60"/>
    <mergeCell ref="O57:U57"/>
    <mergeCell ref="O59:S59"/>
    <mergeCell ref="O60:S60"/>
    <mergeCell ref="V60:Z60"/>
    <mergeCell ref="L51:M51"/>
    <mergeCell ref="V57:AB57"/>
    <mergeCell ref="V58:Z58"/>
    <mergeCell ref="V59:Z59"/>
    <mergeCell ref="O56:AB56"/>
    <mergeCell ref="G56:N57"/>
    <mergeCell ref="I54:J54"/>
    <mergeCell ref="L54:M54"/>
    <mergeCell ref="I53:J53"/>
    <mergeCell ref="L53:M53"/>
    <mergeCell ref="O58:S58"/>
    <mergeCell ref="I52:J52"/>
    <mergeCell ref="L52:M52"/>
  </mergeCells>
  <phoneticPr fontId="1"/>
  <dataValidations count="7">
    <dataValidation type="list" allowBlank="1" showInputMessage="1" showErrorMessage="1" sqref="J14:J16 J18:J53 I14:I53 L14:M53" xr:uid="{00000000-0002-0000-0100-000000000000}">
      <formula1>"樹種不明,スギ,ヒノキ,アカマツ,カラマツ,トドマツ,エゾマツ"</formula1>
    </dataValidation>
    <dataValidation type="custom" showInputMessage="1" showErrorMessage="1" sqref="G63:G64" xr:uid="{00000000-0002-0000-0100-000001000000}">
      <formula1>F63="国産木材"</formula1>
    </dataValidation>
    <dataValidation type="custom" showInputMessage="1" showErrorMessage="1" sqref="O66:O67" xr:uid="{00000000-0002-0000-0100-000002000000}">
      <formula1>F66="複合木質材料（樹種の割合がわかるもの）"</formula1>
    </dataValidation>
    <dataValidation type="list" allowBlank="1" showInputMessage="1" showErrorMessage="1" sqref="C14 C16:C21 C24:C53" xr:uid="{00000000-0002-0000-0100-000003000000}">
      <formula1>"製材区分（製材・集成材・ＣＬＴ等）,木質ボード（パーティクルボード）,木質ボード（硬質繊維板）,木質ボード（中質繊維板）,木質ボード（軟質繊維板）,合板区分（合板・ＬＶＬ等）"</formula1>
    </dataValidation>
    <dataValidation type="list" allowBlank="1" showInputMessage="1" showErrorMessage="1" sqref="C15 C22:C23" xr:uid="{00000000-0002-0000-0100-000004000000}">
      <formula1>"製材区分（製材・集成材・ＣＬＴ等）,合板区分（合板・ＬＶＬ等）,木質ボード（パーティクルボード）,木質ボード（硬質繊維板）,木質ボード（中質繊維板）,木質ボード（軟質繊維板）"</formula1>
    </dataValidation>
    <dataValidation type="list" allowBlank="1" showInputMessage="1" showErrorMessage="1" sqref="D14:D53" xr:uid="{00000000-0002-0000-0100-000005000000}">
      <formula1>"製材,集成材,合板,CLT,LVL,その他"</formula1>
    </dataValidation>
    <dataValidation type="list" allowBlank="1" showInputMessage="1" showErrorMessage="1" sqref="F14:F53" xr:uid="{00000000-0002-0000-0100-000006000000}">
      <formula1>"国産木材,混合製品（樹種の割合がわかるもの）,混合製品（樹種の割合がわからないもの）"</formula1>
    </dataValidation>
  </dataValidations>
  <pageMargins left="0.7" right="0.7" top="0.75" bottom="0.75" header="0.3" footer="0.3"/>
  <pageSetup paperSize="9" scale="33" orientation="landscape" r:id="rId1"/>
  <drawing r:id="rId2"/>
  <legacyDrawing r:id="rId3"/>
  <extLst>
    <ext xmlns:x14="http://schemas.microsoft.com/office/spreadsheetml/2009/9/main" uri="{CCE6A557-97BC-4b89-ADB6-D9C93CAAB3DF}">
      <x14:dataValidations xmlns:xm="http://schemas.microsoft.com/office/excel/2006/main" count="11">
        <x14:dataValidation type="list" showInputMessage="1" showErrorMessage="1" xr:uid="{00000000-0002-0000-0100-000007000000}">
          <x14:formula1>
            <xm:f>IF(F14="国産木材",'4_プルダウンリスト'!$A$3:$A$9,L3)</xm:f>
          </x14:formula1>
          <xm:sqref>G14</xm:sqref>
        </x14:dataValidation>
        <x14:dataValidation type="list" showInputMessage="1" showErrorMessage="1" xr:uid="{00000000-0002-0000-0100-000008000000}">
          <x14:formula1>
            <xm:f>IF(AND(F16="国産木材"),'4_プルダウンリスト'!$A$3:$A$9,L4)</xm:f>
          </x14:formula1>
          <xm:sqref>G16:G21 G24:G26</xm:sqref>
        </x14:dataValidation>
        <x14:dataValidation type="list" showInputMessage="1" showErrorMessage="1" xr:uid="{00000000-0002-0000-0100-000009000000}">
          <x14:formula1>
            <xm:f>IF(F14="混合製品（樹種の割合がわかるもの）",'4_プルダウンリスト'!$A$3:$A$9,L3)</xm:f>
          </x14:formula1>
          <xm:sqref>O14:O15 O53</xm:sqref>
        </x14:dataValidation>
        <x14:dataValidation type="list" showInputMessage="1" showErrorMessage="1" xr:uid="{00000000-0002-0000-0100-00000A000000}">
          <x14:formula1>
            <xm:f>IF(AND(F14="混合製品（樹種の割合がわからないもの）"),'4_プルダウンリスト'!$A$3:$A$9,L3)</xm:f>
          </x14:formula1>
          <xm:sqref>V14:V15 V53</xm:sqref>
        </x14:dataValidation>
        <x14:dataValidation type="list" allowBlank="1" showInputMessage="1" showErrorMessage="1" xr:uid="{00000000-0002-0000-0100-00000B000000}">
          <x14:formula1>
            <xm:f>IF(AND(F14="混合製品（樹種の割合がわからないもの）"),'4_プルダウンリスト'!$A$3:$A$9,L3)</xm:f>
          </x14:formula1>
          <xm:sqref>W14:W15 W53</xm:sqref>
        </x14:dataValidation>
        <x14:dataValidation type="list" allowBlank="1" showInputMessage="1" showErrorMessage="1" xr:uid="{00000000-0002-0000-0100-00000C000000}">
          <x14:formula1>
            <xm:f>'4_プルダウンリスト'!$B$3:$B$11</xm:f>
          </x14:formula1>
          <xm:sqref>AC14:AC53</xm:sqref>
        </x14:dataValidation>
        <x14:dataValidation type="list" showInputMessage="1" showErrorMessage="1" xr:uid="{00000000-0002-0000-0100-00000D000000}">
          <x14:formula1>
            <xm:f>IF(AND(F27="国産木材"),'4_プルダウンリスト'!$A$3:$A$9,L16)</xm:f>
          </x14:formula1>
          <xm:sqref>G27:G52</xm:sqref>
        </x14:dataValidation>
        <x14:dataValidation type="list" showInputMessage="1" showErrorMessage="1" xr:uid="{00000000-0002-0000-0100-00000E000000}">
          <x14:formula1>
            <xm:f>IF(AND(F53="国産木材"),'4_プルダウンリスト'!$A$3:$A$9,L43)</xm:f>
          </x14:formula1>
          <xm:sqref>G53</xm:sqref>
        </x14:dataValidation>
        <x14:dataValidation type="list" showInputMessage="1" showErrorMessage="1" xr:uid="{00000000-0002-0000-0100-00000F000000}">
          <x14:formula1>
            <xm:f>IF(F16="混合製品（樹種の割合がわかるもの）",'4_プルダウンリスト'!$A$3:$A$9,L4)</xm:f>
          </x14:formula1>
          <xm:sqref>O16:O52</xm:sqref>
        </x14:dataValidation>
        <x14:dataValidation type="list" showInputMessage="1" showErrorMessage="1" xr:uid="{00000000-0002-0000-0100-000010000000}">
          <x14:formula1>
            <xm:f>IF(AND(F16="混合製品（樹種の割合がわからないもの）"),'4_プルダウンリスト'!$A$3:$A$9,L4)</xm:f>
          </x14:formula1>
          <xm:sqref>V16:V52</xm:sqref>
        </x14:dataValidation>
        <x14:dataValidation type="list" allowBlank="1" showInputMessage="1" showErrorMessage="1" xr:uid="{00000000-0002-0000-0100-000011000000}">
          <x14:formula1>
            <xm:f>IF(AND(F16="混合製品（樹種の割合がわからないもの）"),'4_プルダウンリスト'!$A$3:$A$9,L4)</xm:f>
          </x14:formula1>
          <xm:sqref>W16:W52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I18"/>
  <sheetViews>
    <sheetView workbookViewId="0">
      <selection activeCell="M16" sqref="M16"/>
    </sheetView>
  </sheetViews>
  <sheetFormatPr defaultRowHeight="13.2"/>
  <cols>
    <col min="1" max="1" width="6.21875" customWidth="1"/>
    <col min="2" max="2" width="34.6640625" customWidth="1"/>
    <col min="3" max="3" width="10" customWidth="1"/>
    <col min="5" max="5" width="4.77734375" customWidth="1"/>
    <col min="6" max="6" width="8.77734375" customWidth="1"/>
    <col min="7" max="7" width="23.77734375" customWidth="1"/>
    <col min="8" max="8" width="12.44140625" customWidth="1"/>
    <col min="9" max="9" width="7.44140625" customWidth="1"/>
  </cols>
  <sheetData>
    <row r="1" spans="2:9" ht="19.2">
      <c r="B1" s="12" t="s">
        <v>347</v>
      </c>
    </row>
    <row r="2" spans="2:9" ht="19.2">
      <c r="B2" s="12"/>
    </row>
    <row r="3" spans="2:9" ht="16.2">
      <c r="B3" s="18" t="s">
        <v>337</v>
      </c>
    </row>
    <row r="4" spans="2:9" ht="30" customHeight="1">
      <c r="B4" s="2" t="s">
        <v>0</v>
      </c>
      <c r="C4" s="360" t="str">
        <f>IF('1_入力シート'!D3="","",'1_入力シート'!D3)</f>
        <v/>
      </c>
      <c r="D4" s="361"/>
      <c r="E4" s="361"/>
      <c r="F4" s="361"/>
      <c r="G4" s="361"/>
      <c r="H4" s="361"/>
      <c r="I4" s="362"/>
    </row>
    <row r="5" spans="2:9" ht="30" customHeight="1">
      <c r="B5" s="2" t="s">
        <v>75</v>
      </c>
      <c r="C5" s="295" t="str">
        <f>IF('1_入力シート'!D4="","",'1_入力シート'!D4)</f>
        <v/>
      </c>
      <c r="D5" s="280"/>
      <c r="E5" s="280"/>
      <c r="F5" s="280"/>
      <c r="G5" s="280"/>
      <c r="H5" s="280"/>
      <c r="I5" s="281"/>
    </row>
    <row r="6" spans="2:9" ht="30" customHeight="1">
      <c r="B6" s="2" t="s">
        <v>74</v>
      </c>
      <c r="C6" s="295" t="str">
        <f>IF('1_入力シート'!D5="","",'1_入力シート'!D5)</f>
        <v/>
      </c>
      <c r="D6" s="280"/>
      <c r="E6" s="280"/>
      <c r="F6" s="280"/>
      <c r="G6" s="280"/>
      <c r="H6" s="280"/>
      <c r="I6" s="281"/>
    </row>
    <row r="7" spans="2:9" ht="30" customHeight="1">
      <c r="B7" s="2" t="s">
        <v>1</v>
      </c>
      <c r="C7" s="295" t="str">
        <f>IF('1_入力シート'!D7="","",'1_入力シート'!D7)</f>
        <v/>
      </c>
      <c r="D7" s="280"/>
      <c r="E7" s="280"/>
      <c r="F7" s="280"/>
      <c r="G7" s="280"/>
      <c r="H7" s="280"/>
      <c r="I7" s="281"/>
    </row>
    <row r="8" spans="2:9" ht="30" customHeight="1" thickBot="1">
      <c r="B8" s="37" t="s">
        <v>311</v>
      </c>
      <c r="C8" s="354">
        <f>'1_入力シート'!AE98</f>
        <v>0</v>
      </c>
      <c r="D8" s="354"/>
      <c r="E8" s="355"/>
      <c r="F8" s="363" t="s">
        <v>9</v>
      </c>
      <c r="G8" s="364"/>
      <c r="H8" s="365"/>
      <c r="I8" s="15">
        <f>'1_入力シート'!D6</f>
        <v>0</v>
      </c>
    </row>
    <row r="9" spans="2:9" ht="30" customHeight="1" thickTop="1" thickBot="1">
      <c r="B9" s="35" t="s">
        <v>13</v>
      </c>
      <c r="C9" s="34" t="s">
        <v>14</v>
      </c>
      <c r="D9" s="348" t="str">
        <f>IFERROR(IF(I9&gt;='3＿各種係数値'!C6,"3",IF(I9&gt;='3＿各種係数値'!C5,"2",IF(I9&gt;='3＿各種係数値'!C4,"1"," "))),"")</f>
        <v xml:space="preserve"> </v>
      </c>
      <c r="E9" s="349"/>
      <c r="F9" s="356" t="s">
        <v>15</v>
      </c>
      <c r="G9" s="357"/>
      <c r="H9" s="358"/>
      <c r="I9" s="1">
        <f>IF(OR(C8=0,I8=0),0,C8/I8)</f>
        <v>0</v>
      </c>
    </row>
    <row r="10" spans="2:9" ht="30" customHeight="1" thickTop="1" thickBot="1">
      <c r="B10" s="36" t="s">
        <v>16</v>
      </c>
      <c r="C10" s="34" t="s">
        <v>19</v>
      </c>
      <c r="D10" s="32">
        <f>ROUNDUP(I10*'3＿各種係数値'!F7,0)</f>
        <v>0</v>
      </c>
      <c r="E10" s="33" t="s">
        <v>17</v>
      </c>
      <c r="F10" s="356" t="s">
        <v>20</v>
      </c>
      <c r="G10" s="357"/>
      <c r="H10" s="358"/>
      <c r="I10" s="1">
        <f>'1_入力シート'!AE99</f>
        <v>0</v>
      </c>
    </row>
    <row r="11" spans="2:9" ht="30" customHeight="1" thickTop="1" thickBot="1">
      <c r="B11" s="36" t="s">
        <v>18</v>
      </c>
      <c r="C11" s="34" t="s">
        <v>19</v>
      </c>
      <c r="D11" s="32">
        <f>ROUNDUP(I11*'3＿各種係数値'!F8,0)</f>
        <v>0</v>
      </c>
      <c r="E11" s="33" t="s">
        <v>17</v>
      </c>
      <c r="F11" s="356" t="s">
        <v>21</v>
      </c>
      <c r="G11" s="357"/>
      <c r="H11" s="358"/>
      <c r="I11" s="1">
        <f>'1_入力シート'!AE100</f>
        <v>0</v>
      </c>
    </row>
    <row r="12" spans="2:9" ht="30" customHeight="1" thickTop="1" thickBot="1">
      <c r="B12" s="350" t="s">
        <v>23</v>
      </c>
      <c r="C12" s="352">
        <f>IF(C8=0,0,ROUNDUP(I14/C8,1)*100)</f>
        <v>0</v>
      </c>
      <c r="D12" s="352"/>
      <c r="E12" s="352"/>
      <c r="F12" s="3" t="s">
        <v>308</v>
      </c>
      <c r="G12" s="48" t="str">
        <f>IF('1_入力シート'!J12="","",'1_入力シート'!J12)</f>
        <v/>
      </c>
      <c r="H12" s="4" t="s">
        <v>307</v>
      </c>
      <c r="I12" s="1">
        <f>'1_入力シート'!K94</f>
        <v>0</v>
      </c>
    </row>
    <row r="13" spans="2:9" ht="30" customHeight="1" thickTop="1" thickBot="1">
      <c r="B13" s="350"/>
      <c r="C13" s="352"/>
      <c r="D13" s="352"/>
      <c r="E13" s="352"/>
      <c r="F13" s="3" t="s">
        <v>308</v>
      </c>
      <c r="G13" s="48" t="str">
        <f>IF('1_入力シート'!M12="","",'1_入力シート'!M12)</f>
        <v/>
      </c>
      <c r="H13" s="4" t="s">
        <v>307</v>
      </c>
      <c r="I13" s="1">
        <f>'1_入力シート'!N94</f>
        <v>0</v>
      </c>
    </row>
    <row r="14" spans="2:9" ht="30" customHeight="1" thickTop="1">
      <c r="B14" s="351"/>
      <c r="C14" s="353"/>
      <c r="D14" s="353"/>
      <c r="E14" s="353"/>
      <c r="F14" s="359" t="s">
        <v>309</v>
      </c>
      <c r="G14" s="357"/>
      <c r="H14" s="358"/>
      <c r="I14" s="1">
        <f>'1_入力シート'!K98</f>
        <v>0</v>
      </c>
    </row>
    <row r="15" spans="2:9" ht="30" customHeight="1">
      <c r="B15" s="38" t="s">
        <v>310</v>
      </c>
      <c r="C15" s="342"/>
      <c r="D15" s="343"/>
      <c r="E15" s="343"/>
      <c r="F15" s="343"/>
      <c r="G15" s="343"/>
      <c r="H15" s="343"/>
      <c r="I15" s="344"/>
    </row>
    <row r="16" spans="2:9" ht="30" customHeight="1">
      <c r="B16" s="94" t="str">
        <f>IFERROR(IF(I9&gt;='3＿各種係数値'!C5,"（キャッチフレーズを入力できます）",IF(I9&gt;='3＿各種係数値'!C4,"（レベル１ですのでキャッチフレーズは入力できません）"," ")),"")</f>
        <v xml:space="preserve"> </v>
      </c>
      <c r="C16" s="345"/>
      <c r="D16" s="346"/>
      <c r="E16" s="346"/>
      <c r="F16" s="346"/>
      <c r="G16" s="346"/>
      <c r="H16" s="346"/>
      <c r="I16" s="347"/>
    </row>
    <row r="17" spans="2:9" ht="30" customHeight="1">
      <c r="B17" s="1" t="s">
        <v>312</v>
      </c>
      <c r="C17" s="338">
        <f>'12_炭素貯蔵量算定出力シート'!C5</f>
        <v>0</v>
      </c>
      <c r="D17" s="338"/>
      <c r="E17" s="338"/>
      <c r="F17" s="340" t="s">
        <v>314</v>
      </c>
      <c r="G17" s="340"/>
      <c r="H17" s="341">
        <f>'12_炭素貯蔵量算定出力シート'!D5</f>
        <v>0</v>
      </c>
      <c r="I17" s="340"/>
    </row>
    <row r="18" spans="2:9" ht="30" customHeight="1">
      <c r="B18" s="1" t="s">
        <v>313</v>
      </c>
      <c r="C18" s="339">
        <f>'12_炭素貯蔵量算定出力シート'!E5</f>
        <v>0</v>
      </c>
      <c r="D18" s="339"/>
      <c r="E18" s="339"/>
      <c r="F18" s="340" t="s">
        <v>315</v>
      </c>
      <c r="G18" s="340"/>
      <c r="H18" s="341">
        <f>'12_炭素貯蔵量算定出力シート'!F5</f>
        <v>0</v>
      </c>
      <c r="I18" s="340"/>
    </row>
  </sheetData>
  <sheetProtection algorithmName="SHA-512" hashValue="Vyxr5+nDvLkMYMNX7FQqWPxmM81H9h/msmYys55RiFf4pfH66kc5y6hiSUjXSCR8+mumB2ZhuGcxKB+cgWjFOg==" saltValue="YKZola6K1SoxA0WFUl9FJg==" spinCount="100000" sheet="1" objects="1" scenarios="1"/>
  <mergeCells count="20">
    <mergeCell ref="C4:I4"/>
    <mergeCell ref="C5:I5"/>
    <mergeCell ref="C6:I6"/>
    <mergeCell ref="C7:I7"/>
    <mergeCell ref="F8:H8"/>
    <mergeCell ref="C15:I16"/>
    <mergeCell ref="D9:E9"/>
    <mergeCell ref="B12:B14"/>
    <mergeCell ref="C12:E14"/>
    <mergeCell ref="C8:E8"/>
    <mergeCell ref="F9:H9"/>
    <mergeCell ref="F10:H10"/>
    <mergeCell ref="F11:H11"/>
    <mergeCell ref="F14:H14"/>
    <mergeCell ref="C17:E17"/>
    <mergeCell ref="C18:E18"/>
    <mergeCell ref="F17:G17"/>
    <mergeCell ref="H17:I17"/>
    <mergeCell ref="F18:G18"/>
    <mergeCell ref="H18:I18"/>
  </mergeCells>
  <phoneticPr fontId="1"/>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1">
        <x14:dataValidation type="custom" allowBlank="1" showInputMessage="1" showErrorMessage="1" errorTitle="キャッチフレーズの入力制限" error="レベル３か２の場合でないとキャッチフレーズは入力できません" xr:uid="{00000000-0002-0000-0200-000000000000}">
          <x14:formula1>
            <xm:f>I9&gt;='3＿各種係数値'!C6</xm:f>
          </x14:formula1>
          <xm:sqref>C15:I16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I18"/>
  <sheetViews>
    <sheetView zoomScale="60" zoomScaleNormal="60" workbookViewId="0">
      <selection activeCell="G13" sqref="G13"/>
    </sheetView>
  </sheetViews>
  <sheetFormatPr defaultRowHeight="13.2"/>
  <cols>
    <col min="1" max="1" width="6.21875" customWidth="1"/>
    <col min="2" max="2" width="34.6640625" customWidth="1"/>
    <col min="3" max="3" width="10" customWidth="1"/>
    <col min="5" max="5" width="4.77734375" customWidth="1"/>
    <col min="6" max="6" width="8.77734375" customWidth="1"/>
    <col min="7" max="7" width="23.77734375" customWidth="1"/>
    <col min="8" max="8" width="12.44140625" customWidth="1"/>
    <col min="9" max="9" width="7.33203125" customWidth="1"/>
  </cols>
  <sheetData>
    <row r="1" spans="2:9" ht="19.2">
      <c r="B1" s="12" t="s">
        <v>347</v>
      </c>
    </row>
    <row r="2" spans="2:9" ht="19.2">
      <c r="B2" s="12"/>
    </row>
    <row r="3" spans="2:9" ht="16.2">
      <c r="B3" s="18" t="s">
        <v>337</v>
      </c>
    </row>
    <row r="4" spans="2:9" ht="30" customHeight="1">
      <c r="B4" s="2" t="s">
        <v>0</v>
      </c>
      <c r="C4" s="360" t="str">
        <f>IF('1_入力シート (記入例) '!D3="","",'1_入力シート (記入例) '!D3)</f>
        <v>2025年○月○日</v>
      </c>
      <c r="D4" s="361"/>
      <c r="E4" s="361"/>
      <c r="F4" s="361"/>
      <c r="G4" s="361"/>
      <c r="H4" s="361"/>
      <c r="I4" s="362"/>
    </row>
    <row r="5" spans="2:9" ht="30" customHeight="1">
      <c r="B5" s="2" t="s">
        <v>75</v>
      </c>
      <c r="C5" s="295" t="str">
        <f>IF('1_入力シート (記入例) '!D4="","",'1_入力シート (記入例) '!D4)</f>
        <v>○○○○</v>
      </c>
      <c r="D5" s="280"/>
      <c r="E5" s="280"/>
      <c r="F5" s="280"/>
      <c r="G5" s="280"/>
      <c r="H5" s="280"/>
      <c r="I5" s="281"/>
    </row>
    <row r="6" spans="2:9" ht="30" customHeight="1">
      <c r="B6" s="2" t="s">
        <v>74</v>
      </c>
      <c r="C6" s="295" t="str">
        <f>IF('1_入力シート (記入例) '!D5="","",'1_入力シート (記入例) '!D5)</f>
        <v>○○邸</v>
      </c>
      <c r="D6" s="280"/>
      <c r="E6" s="280"/>
      <c r="F6" s="280"/>
      <c r="G6" s="280"/>
      <c r="H6" s="280"/>
      <c r="I6" s="281"/>
    </row>
    <row r="7" spans="2:9" ht="30" customHeight="1">
      <c r="B7" s="2" t="s">
        <v>1</v>
      </c>
      <c r="C7" s="295" t="str">
        <f>IF('1_入力シート (記入例) '!D7="","",'1_入力シート (記入例) '!D7)</f>
        <v>○○○○</v>
      </c>
      <c r="D7" s="280"/>
      <c r="E7" s="280"/>
      <c r="F7" s="280"/>
      <c r="G7" s="280"/>
      <c r="H7" s="280"/>
      <c r="I7" s="281"/>
    </row>
    <row r="8" spans="2:9" ht="30" customHeight="1" thickBot="1">
      <c r="B8" s="38" t="s">
        <v>22</v>
      </c>
      <c r="C8" s="379">
        <f>'1_入力シート (記入例) '!AE58</f>
        <v>42.983333333333334</v>
      </c>
      <c r="D8" s="380"/>
      <c r="E8" s="380"/>
      <c r="F8" s="363" t="s">
        <v>9</v>
      </c>
      <c r="G8" s="364"/>
      <c r="H8" s="365"/>
      <c r="I8" s="15">
        <f>'1_入力シート (記入例) '!D6</f>
        <v>165</v>
      </c>
    </row>
    <row r="9" spans="2:9" ht="30" customHeight="1" thickTop="1">
      <c r="B9" s="28" t="s">
        <v>13</v>
      </c>
      <c r="C9" s="29" t="s">
        <v>14</v>
      </c>
      <c r="D9" s="381" t="str">
        <f>IFERROR(IF(I9&gt;='3＿各種係数値'!C6,"3",IF(I9&gt;='3＿各種係数値'!C5,"2",IF(I9&gt;='3＿各種係数値'!C4,"1"," "))),"")</f>
        <v>3</v>
      </c>
      <c r="E9" s="382"/>
      <c r="F9" s="356" t="s">
        <v>15</v>
      </c>
      <c r="G9" s="357"/>
      <c r="H9" s="358"/>
      <c r="I9" s="19">
        <f>IF(OR(C8=0,I8=0),0,C8/I8)</f>
        <v>0.26050505050505052</v>
      </c>
    </row>
    <row r="10" spans="2:9" ht="30" customHeight="1">
      <c r="B10" s="30" t="s">
        <v>16</v>
      </c>
      <c r="C10" s="10" t="s">
        <v>19</v>
      </c>
      <c r="D10" s="11">
        <f>ROUNDUP(I10*'3＿各種係数値'!F7,0)</f>
        <v>151</v>
      </c>
      <c r="E10" s="31" t="s">
        <v>17</v>
      </c>
      <c r="F10" s="356" t="s">
        <v>20</v>
      </c>
      <c r="G10" s="357"/>
      <c r="H10" s="358"/>
      <c r="I10" s="13">
        <f>'1_入力シート (記入例) '!AE59</f>
        <v>34.283333333333331</v>
      </c>
    </row>
    <row r="11" spans="2:9" ht="30" customHeight="1" thickBot="1">
      <c r="B11" s="39" t="s">
        <v>18</v>
      </c>
      <c r="C11" s="40" t="s">
        <v>19</v>
      </c>
      <c r="D11" s="41">
        <f>ROUNDUP(I11*'3＿各種係数値'!F8,0)</f>
        <v>38</v>
      </c>
      <c r="E11" s="42" t="s">
        <v>17</v>
      </c>
      <c r="F11" s="356" t="s">
        <v>21</v>
      </c>
      <c r="G11" s="357"/>
      <c r="H11" s="358"/>
      <c r="I11" s="13">
        <f>'1_入力シート (記入例) '!AE60</f>
        <v>6.65</v>
      </c>
    </row>
    <row r="12" spans="2:9" ht="30" customHeight="1" thickTop="1">
      <c r="B12" s="375" t="s">
        <v>23</v>
      </c>
      <c r="C12" s="376">
        <f>IF(C8=0,0,ROUNDUP(I14/C8,1)*100)</f>
        <v>90</v>
      </c>
      <c r="D12" s="377"/>
      <c r="E12" s="378"/>
      <c r="F12" s="3" t="s">
        <v>308</v>
      </c>
      <c r="G12" s="50" t="str">
        <f>IF('1_入力シート (記入例) '!J12="","",'1_入力シート (記入例) '!J12)</f>
        <v>○○杉</v>
      </c>
      <c r="H12" s="4" t="s">
        <v>307</v>
      </c>
      <c r="I12" s="1">
        <f>'1_入力シート (記入例) '!K54</f>
        <v>30</v>
      </c>
    </row>
    <row r="13" spans="2:9" ht="30" customHeight="1">
      <c r="B13" s="375"/>
      <c r="C13" s="376"/>
      <c r="D13" s="377"/>
      <c r="E13" s="378"/>
      <c r="F13" s="3" t="s">
        <v>308</v>
      </c>
      <c r="G13" s="50" t="str">
        <f>IF('1_入力シート (記入例) '!M12="","",'1_入力シート (記入例) '!M12)</f>
        <v>△△桧</v>
      </c>
      <c r="H13" s="4" t="s">
        <v>307</v>
      </c>
      <c r="I13" s="1">
        <f>'1_入力シート (記入例) '!N54</f>
        <v>6</v>
      </c>
    </row>
    <row r="14" spans="2:9" ht="30" customHeight="1" thickBot="1">
      <c r="B14" s="375"/>
      <c r="C14" s="376"/>
      <c r="D14" s="377"/>
      <c r="E14" s="378"/>
      <c r="F14" s="383" t="s">
        <v>309</v>
      </c>
      <c r="G14" s="384"/>
      <c r="H14" s="385"/>
      <c r="I14" s="38">
        <f>'1_入力シート (記入例) '!K58</f>
        <v>36</v>
      </c>
    </row>
    <row r="15" spans="2:9" ht="30" customHeight="1" thickTop="1">
      <c r="B15" s="95" t="s">
        <v>310</v>
      </c>
      <c r="C15" s="366" t="s">
        <v>316</v>
      </c>
      <c r="D15" s="367"/>
      <c r="E15" s="367"/>
      <c r="F15" s="367"/>
      <c r="G15" s="367"/>
      <c r="H15" s="367"/>
      <c r="I15" s="368"/>
    </row>
    <row r="16" spans="2:9" ht="30" customHeight="1" thickBot="1">
      <c r="B16" s="96" t="str">
        <f>IFERROR(IF(I9&gt;='3＿各種係数値'!C5,"（キャッチフレーズを入力できます）",IF(I9&gt;='3＿各種係数値'!C4,"（レベル１ですのでキャッチフレーズは入力できません）"," ")),"")</f>
        <v>（キャッチフレーズを入力できます）</v>
      </c>
      <c r="C16" s="369"/>
      <c r="D16" s="370"/>
      <c r="E16" s="370"/>
      <c r="F16" s="370"/>
      <c r="G16" s="370"/>
      <c r="H16" s="370"/>
      <c r="I16" s="371"/>
    </row>
    <row r="17" spans="2:9" ht="30" customHeight="1" thickTop="1">
      <c r="B17" s="93" t="s">
        <v>312</v>
      </c>
      <c r="C17" s="372">
        <f>'13_炭素貯蔵量算定出力シート 出力例'!C5</f>
        <v>41.633333333333333</v>
      </c>
      <c r="D17" s="372"/>
      <c r="E17" s="372"/>
      <c r="F17" s="373" t="s">
        <v>314</v>
      </c>
      <c r="G17" s="373"/>
      <c r="H17" s="374">
        <f>'13_炭素貯蔵量算定出力シート 出力例'!D5</f>
        <v>27.799999999999997</v>
      </c>
      <c r="I17" s="373"/>
    </row>
    <row r="18" spans="2:9" ht="30" customHeight="1">
      <c r="B18" s="1" t="s">
        <v>313</v>
      </c>
      <c r="C18" s="339">
        <f>'13_炭素貯蔵量算定出力シート 出力例'!E5</f>
        <v>47</v>
      </c>
      <c r="D18" s="339"/>
      <c r="E18" s="339"/>
      <c r="F18" s="340" t="s">
        <v>315</v>
      </c>
      <c r="G18" s="340"/>
      <c r="H18" s="341">
        <f>'13_炭素貯蔵量算定出力シート 出力例'!F5</f>
        <v>32.199999999999996</v>
      </c>
      <c r="I18" s="340"/>
    </row>
  </sheetData>
  <sheetProtection algorithmName="SHA-512" hashValue="BvRMBeDGohoFxT7aXo5SZpHWRk022iyc42uQYUHYYmIwUKMzcHsZnNThrJPq8lIlaYmxWS1nWFRnHZMDfT0pRQ==" saltValue="xBQwhTf/ua6IOSNA7oQ0Jg==" spinCount="100000" sheet="1" objects="1" scenarios="1"/>
  <mergeCells count="20">
    <mergeCell ref="B12:B14"/>
    <mergeCell ref="C12:E14"/>
    <mergeCell ref="C8:E8"/>
    <mergeCell ref="C4:I4"/>
    <mergeCell ref="C5:I5"/>
    <mergeCell ref="C6:I6"/>
    <mergeCell ref="C7:I7"/>
    <mergeCell ref="D9:E9"/>
    <mergeCell ref="F8:H8"/>
    <mergeCell ref="F9:H9"/>
    <mergeCell ref="F10:H10"/>
    <mergeCell ref="F11:H11"/>
    <mergeCell ref="F14:H14"/>
    <mergeCell ref="C15:I16"/>
    <mergeCell ref="C17:E17"/>
    <mergeCell ref="F17:G17"/>
    <mergeCell ref="H17:I17"/>
    <mergeCell ref="C18:E18"/>
    <mergeCell ref="F18:G18"/>
    <mergeCell ref="H18:I18"/>
  </mergeCells>
  <phoneticPr fontId="1"/>
  <pageMargins left="0.7" right="0.7" top="0.75" bottom="0.75" header="0.3" footer="0.3"/>
  <pageSetup paperSize="9" fitToHeight="0" orientation="landscape" r:id="rId1"/>
  <drawing r:id="rId2"/>
  <extLst>
    <ext xmlns:x14="http://schemas.microsoft.com/office/spreadsheetml/2009/9/main" uri="{CCE6A557-97BC-4b89-ADB6-D9C93CAAB3DF}">
      <x14:dataValidations xmlns:xm="http://schemas.microsoft.com/office/excel/2006/main" count="1">
        <x14:dataValidation type="custom" allowBlank="1" showInputMessage="1" showErrorMessage="1" errorTitle="キャッチフレーズの入力制限" error="レベル３か２の場合でないとキャッチフレーズは入力できません" xr:uid="{00000000-0002-0000-0300-000000000000}">
          <x14:formula1>
            <xm:f>I9&gt;='3＿各種係数値'!C6</xm:f>
          </x14:formula1>
          <xm:sqref>C15:I16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F16"/>
  <sheetViews>
    <sheetView workbookViewId="0">
      <selection activeCell="B13" sqref="B13:F16"/>
    </sheetView>
  </sheetViews>
  <sheetFormatPr defaultRowHeight="13.2"/>
  <cols>
    <col min="1" max="1" width="6.21875" customWidth="1"/>
  </cols>
  <sheetData>
    <row r="1" spans="2:6" ht="19.2">
      <c r="B1" s="12" t="s">
        <v>12</v>
      </c>
    </row>
    <row r="3" spans="2:6" ht="21" customHeight="1">
      <c r="B3" s="386" t="s">
        <v>29</v>
      </c>
      <c r="C3" s="280"/>
      <c r="D3" s="280"/>
      <c r="E3" s="280"/>
      <c r="F3" s="281"/>
    </row>
    <row r="4" spans="2:6" ht="21" customHeight="1">
      <c r="B4" s="1" t="s">
        <v>24</v>
      </c>
      <c r="C4" s="3">
        <v>5.7000000000000002E-2</v>
      </c>
      <c r="D4" s="16" t="s">
        <v>25</v>
      </c>
      <c r="E4" s="16">
        <v>9.6000000000000002E-2</v>
      </c>
      <c r="F4" s="4" t="s">
        <v>26</v>
      </c>
    </row>
    <row r="5" spans="2:6" ht="21" customHeight="1">
      <c r="B5" s="1" t="s">
        <v>27</v>
      </c>
      <c r="C5" s="3">
        <v>9.6000000000000002E-2</v>
      </c>
      <c r="D5" s="16" t="s">
        <v>25</v>
      </c>
      <c r="E5" s="16">
        <v>0.13400000000000001</v>
      </c>
      <c r="F5" s="4" t="s">
        <v>26</v>
      </c>
    </row>
    <row r="6" spans="2:6" ht="21" customHeight="1">
      <c r="B6" s="1" t="s">
        <v>28</v>
      </c>
      <c r="C6" s="3">
        <v>0.13400000000000001</v>
      </c>
      <c r="D6" s="16" t="s">
        <v>25</v>
      </c>
      <c r="E6" s="16"/>
      <c r="F6" s="4"/>
    </row>
    <row r="7" spans="2:6" ht="21" customHeight="1">
      <c r="B7" s="387" t="s">
        <v>30</v>
      </c>
      <c r="C7" s="387"/>
      <c r="D7" s="387"/>
      <c r="E7" s="387"/>
      <c r="F7" s="1">
        <v>4.4000000000000004</v>
      </c>
    </row>
    <row r="8" spans="2:6" ht="21" customHeight="1">
      <c r="B8" s="387" t="s">
        <v>31</v>
      </c>
      <c r="C8" s="387"/>
      <c r="D8" s="387"/>
      <c r="E8" s="387"/>
      <c r="F8" s="1">
        <v>5.6</v>
      </c>
    </row>
    <row r="9" spans="2:6" ht="21" customHeight="1">
      <c r="B9" s="388" t="s">
        <v>40</v>
      </c>
      <c r="C9" s="327"/>
      <c r="D9" s="387" t="s">
        <v>42</v>
      </c>
      <c r="E9" s="387"/>
      <c r="F9" s="1">
        <v>45</v>
      </c>
    </row>
    <row r="10" spans="2:6" ht="21" customHeight="1">
      <c r="B10" s="389"/>
      <c r="C10" s="390"/>
      <c r="D10" s="387" t="s">
        <v>43</v>
      </c>
      <c r="E10" s="387"/>
      <c r="F10" s="1">
        <v>88</v>
      </c>
    </row>
    <row r="11" spans="2:6" ht="21" customHeight="1">
      <c r="B11" s="389"/>
      <c r="C11" s="390"/>
      <c r="D11" s="387" t="s">
        <v>46</v>
      </c>
      <c r="E11" s="387"/>
      <c r="F11" s="1">
        <v>100</v>
      </c>
    </row>
    <row r="12" spans="2:6" ht="21" customHeight="1">
      <c r="B12" s="391"/>
      <c r="C12" s="392"/>
      <c r="D12" s="387" t="s">
        <v>47</v>
      </c>
      <c r="E12" s="387"/>
      <c r="F12" s="1">
        <v>95</v>
      </c>
    </row>
    <row r="13" spans="2:6" ht="21" customHeight="1">
      <c r="B13" s="387" t="s">
        <v>48</v>
      </c>
      <c r="C13" s="387"/>
      <c r="D13" s="387" t="s">
        <v>49</v>
      </c>
      <c r="E13" s="387"/>
      <c r="F13" s="1">
        <v>69</v>
      </c>
    </row>
    <row r="14" spans="2:6" ht="21" customHeight="1">
      <c r="B14" s="387"/>
      <c r="C14" s="387"/>
      <c r="D14" s="387" t="s">
        <v>50</v>
      </c>
      <c r="E14" s="387"/>
      <c r="F14" s="1">
        <v>16</v>
      </c>
    </row>
    <row r="15" spans="2:6" ht="21" customHeight="1">
      <c r="B15" s="387" t="s">
        <v>51</v>
      </c>
      <c r="C15" s="387"/>
      <c r="D15" s="387" t="s">
        <v>49</v>
      </c>
      <c r="E15" s="387"/>
      <c r="F15" s="1">
        <v>59</v>
      </c>
    </row>
    <row r="16" spans="2:6" ht="21" customHeight="1">
      <c r="B16" s="387"/>
      <c r="C16" s="387"/>
      <c r="D16" s="387" t="s">
        <v>50</v>
      </c>
      <c r="E16" s="387"/>
      <c r="F16" s="1">
        <v>13</v>
      </c>
    </row>
  </sheetData>
  <sheetProtection algorithmName="SHA-512" hashValue="rtyfVfGwRuafpB/aeGPxY7ARrJuieJZN/d1XTL7MC6MKeurievXnT5qI8f0HHiZH8beZzsO0wy9pxVvTcn8qQQ==" saltValue="hAGfPiZw+hdJg6eez9KkyA==" spinCount="100000" sheet="1" objects="1" scenarios="1"/>
  <mergeCells count="14">
    <mergeCell ref="B13:C14"/>
    <mergeCell ref="B15:C16"/>
    <mergeCell ref="D13:E13"/>
    <mergeCell ref="D14:E14"/>
    <mergeCell ref="D15:E15"/>
    <mergeCell ref="D16:E16"/>
    <mergeCell ref="B3:F3"/>
    <mergeCell ref="B7:E7"/>
    <mergeCell ref="B8:E8"/>
    <mergeCell ref="B9:C12"/>
    <mergeCell ref="D9:E9"/>
    <mergeCell ref="D10:E10"/>
    <mergeCell ref="D11:E11"/>
    <mergeCell ref="D12:E12"/>
  </mergeCells>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B11"/>
  <sheetViews>
    <sheetView workbookViewId="0">
      <selection activeCell="B7" sqref="B7"/>
    </sheetView>
  </sheetViews>
  <sheetFormatPr defaultRowHeight="13.2"/>
  <cols>
    <col min="1" max="1" width="16.21875" customWidth="1"/>
    <col min="2" max="2" width="25.21875" customWidth="1"/>
  </cols>
  <sheetData>
    <row r="2" spans="1:2">
      <c r="A2" s="3" t="s">
        <v>93</v>
      </c>
      <c r="B2" s="1" t="s">
        <v>94</v>
      </c>
    </row>
    <row r="3" spans="1:2">
      <c r="A3" s="3" t="s">
        <v>88</v>
      </c>
      <c r="B3" s="1" t="s">
        <v>95</v>
      </c>
    </row>
    <row r="4" spans="1:2">
      <c r="A4" s="3" t="s">
        <v>33</v>
      </c>
      <c r="B4" s="1" t="s">
        <v>96</v>
      </c>
    </row>
    <row r="5" spans="1:2">
      <c r="A5" s="3" t="s">
        <v>104</v>
      </c>
      <c r="B5" s="1" t="s">
        <v>97</v>
      </c>
    </row>
    <row r="6" spans="1:2">
      <c r="A6" s="3" t="s">
        <v>89</v>
      </c>
      <c r="B6" s="1" t="s">
        <v>98</v>
      </c>
    </row>
    <row r="7" spans="1:2">
      <c r="A7" s="3" t="s">
        <v>90</v>
      </c>
      <c r="B7" s="1" t="s">
        <v>99</v>
      </c>
    </row>
    <row r="8" spans="1:2">
      <c r="A8" s="3" t="s">
        <v>91</v>
      </c>
      <c r="B8" s="1" t="s">
        <v>100</v>
      </c>
    </row>
    <row r="9" spans="1:2">
      <c r="A9" s="3" t="s">
        <v>92</v>
      </c>
      <c r="B9" s="1" t="s">
        <v>101</v>
      </c>
    </row>
    <row r="10" spans="1:2">
      <c r="B10" s="1" t="s">
        <v>102</v>
      </c>
    </row>
    <row r="11" spans="1:2">
      <c r="B11" s="1" t="s">
        <v>103</v>
      </c>
    </row>
  </sheetData>
  <sheetProtection algorithmName="SHA-512" hashValue="1wS1vgvUwxuIamNaUGQGvNsSBvViyXvHP5qMPsY//WRBXSJgwH8tOp7q4EhyYZZe+rSoHFSEnLKTACERTGk4bQ==" saltValue="CsaTG+qcHkiLy29I0K9rAQ==" spinCount="100000" sheet="1" objects="1" scenarios="1"/>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8:P180"/>
  <sheetViews>
    <sheetView tabSelected="1" topLeftCell="E166" zoomScale="70" zoomScaleNormal="70" workbookViewId="0">
      <selection activeCell="J183" sqref="J183"/>
    </sheetView>
  </sheetViews>
  <sheetFormatPr defaultColWidth="9" defaultRowHeight="24.9" customHeight="1"/>
  <cols>
    <col min="1" max="1" width="2.88671875" style="51" customWidth="1"/>
    <col min="2" max="3" width="4.77734375" style="51" customWidth="1"/>
    <col min="4" max="4" width="31.21875" style="51" customWidth="1"/>
    <col min="5" max="5" width="32.88671875" style="51" customWidth="1"/>
    <col min="6" max="12" width="20.6640625" style="51" customWidth="1"/>
    <col min="13" max="13" width="25.44140625" style="51" customWidth="1"/>
    <col min="14" max="14" width="16.88671875" style="51" customWidth="1"/>
    <col min="15" max="15" width="26.44140625" style="51" customWidth="1"/>
    <col min="16" max="17" width="20.6640625" style="51" customWidth="1"/>
    <col min="18" max="16384" width="9" style="51"/>
  </cols>
  <sheetData>
    <row r="8" spans="2:16" ht="24.9" customHeight="1">
      <c r="N8" s="52" t="s">
        <v>106</v>
      </c>
      <c r="O8" s="208" t="str">
        <f>IF('1_入力シート'!D3=0,"",'1_入力シート'!D3)</f>
        <v/>
      </c>
      <c r="P8" s="209"/>
    </row>
    <row r="9" spans="2:16" ht="24.9" customHeight="1">
      <c r="N9" s="52" t="s">
        <v>107</v>
      </c>
      <c r="O9" s="420" t="str">
        <f>IF('1_入力シート'!D4=0,"",'1_入力シート'!D4)</f>
        <v/>
      </c>
      <c r="P9" s="394"/>
    </row>
    <row r="10" spans="2:16" ht="24.9" customHeight="1">
      <c r="N10" s="52" t="s">
        <v>108</v>
      </c>
      <c r="O10" s="421" t="str">
        <f>IF('1_入力シート'!D5=0,"",'1_入力シート'!D5)</f>
        <v/>
      </c>
      <c r="P10" s="422"/>
    </row>
    <row r="11" spans="2:16" ht="24.9" customHeight="1">
      <c r="N11" s="52" t="s">
        <v>109</v>
      </c>
      <c r="O11" s="210" t="str">
        <f>IF('1_入力シート'!D6=0,"",'1_入力シート'!D6)</f>
        <v/>
      </c>
      <c r="P11" s="209" t="s">
        <v>110</v>
      </c>
    </row>
    <row r="12" spans="2:16" ht="24.9" customHeight="1">
      <c r="N12" s="52" t="s">
        <v>111</v>
      </c>
      <c r="O12" s="421" t="str">
        <f>IF('1_入力シート'!D7=0,"",'1_入力シート'!D7)</f>
        <v/>
      </c>
      <c r="P12" s="422"/>
    </row>
    <row r="16" spans="2:16" ht="24.9" customHeight="1">
      <c r="B16" s="404" t="s">
        <v>335</v>
      </c>
      <c r="C16" s="404"/>
      <c r="D16" s="404"/>
      <c r="E16" s="404"/>
      <c r="F16" s="404"/>
      <c r="G16" s="404"/>
      <c r="H16" s="404"/>
      <c r="I16" s="404"/>
      <c r="J16" s="404"/>
      <c r="K16" s="404"/>
      <c r="L16" s="404"/>
      <c r="M16" s="404"/>
    </row>
    <row r="17" spans="2:16" ht="24.9" customHeight="1">
      <c r="B17" s="404"/>
      <c r="C17" s="404"/>
      <c r="D17" s="404"/>
      <c r="E17" s="404"/>
      <c r="F17" s="404"/>
      <c r="G17" s="404"/>
      <c r="H17" s="404"/>
      <c r="I17" s="404"/>
      <c r="J17" s="404"/>
      <c r="K17" s="404"/>
      <c r="L17" s="404"/>
      <c r="M17" s="404"/>
    </row>
    <row r="19" spans="2:16" ht="24.9" customHeight="1">
      <c r="B19" s="414" t="s">
        <v>112</v>
      </c>
      <c r="C19" s="415"/>
      <c r="D19" s="405" t="s">
        <v>113</v>
      </c>
      <c r="E19" s="405" t="s">
        <v>118</v>
      </c>
      <c r="F19" s="408" t="s">
        <v>114</v>
      </c>
      <c r="G19" s="409"/>
      <c r="H19" s="409"/>
      <c r="I19" s="409"/>
      <c r="J19" s="409"/>
      <c r="K19" s="409"/>
      <c r="L19" s="410"/>
      <c r="M19" s="411" t="s">
        <v>115</v>
      </c>
      <c r="N19" s="424" t="s">
        <v>116</v>
      </c>
      <c r="O19" s="410" t="s">
        <v>117</v>
      </c>
      <c r="P19" s="423"/>
    </row>
    <row r="20" spans="2:16" ht="24.9" customHeight="1">
      <c r="B20" s="416"/>
      <c r="C20" s="417"/>
      <c r="D20" s="406"/>
      <c r="E20" s="435"/>
      <c r="F20" s="424" t="s">
        <v>119</v>
      </c>
      <c r="G20" s="430"/>
      <c r="H20" s="431"/>
      <c r="I20" s="432" t="s">
        <v>120</v>
      </c>
      <c r="J20" s="433"/>
      <c r="K20" s="434"/>
      <c r="L20" s="427" t="s">
        <v>121</v>
      </c>
      <c r="M20" s="412"/>
      <c r="N20" s="425"/>
      <c r="O20" s="427" t="s">
        <v>122</v>
      </c>
      <c r="P20" s="427" t="s">
        <v>123</v>
      </c>
    </row>
    <row r="21" spans="2:16" ht="24.9" customHeight="1">
      <c r="B21" s="416"/>
      <c r="C21" s="417"/>
      <c r="D21" s="406"/>
      <c r="E21" s="435"/>
      <c r="F21" s="309"/>
      <c r="G21" s="306"/>
      <c r="H21" s="310"/>
      <c r="I21" s="309"/>
      <c r="J21" s="306"/>
      <c r="K21" s="310"/>
      <c r="L21" s="428"/>
      <c r="M21" s="412"/>
      <c r="N21" s="425"/>
      <c r="O21" s="428"/>
      <c r="P21" s="428"/>
    </row>
    <row r="22" spans="2:16" ht="27" customHeight="1">
      <c r="B22" s="416"/>
      <c r="C22" s="417"/>
      <c r="D22" s="406"/>
      <c r="E22" s="435"/>
      <c r="F22" s="311"/>
      <c r="G22" s="337"/>
      <c r="H22" s="312"/>
      <c r="I22" s="311"/>
      <c r="J22" s="337"/>
      <c r="K22" s="312"/>
      <c r="L22" s="428"/>
      <c r="M22" s="412"/>
      <c r="N22" s="425"/>
      <c r="O22" s="428"/>
      <c r="P22" s="428"/>
    </row>
    <row r="23" spans="2:16" ht="36.75" customHeight="1">
      <c r="B23" s="418"/>
      <c r="C23" s="419"/>
      <c r="D23" s="407"/>
      <c r="E23" s="54"/>
      <c r="F23" s="55" t="s">
        <v>124</v>
      </c>
      <c r="G23" s="55" t="s">
        <v>125</v>
      </c>
      <c r="H23" s="55" t="s">
        <v>126</v>
      </c>
      <c r="I23" s="56" t="s">
        <v>124</v>
      </c>
      <c r="J23" s="56" t="s">
        <v>125</v>
      </c>
      <c r="K23" s="56" t="s">
        <v>126</v>
      </c>
      <c r="L23" s="429"/>
      <c r="M23" s="413"/>
      <c r="N23" s="426"/>
      <c r="O23" s="429"/>
      <c r="P23" s="429"/>
    </row>
    <row r="24" spans="2:16" ht="27" customHeight="1">
      <c r="B24" s="395">
        <v>1</v>
      </c>
      <c r="C24" s="277"/>
      <c r="D24" s="256" t="str">
        <f>IF('1_入力シート'!C14=0,"",'1_入力シート'!C14)</f>
        <v/>
      </c>
      <c r="E24" s="257" t="str">
        <f>IF('1_入力シート'!E14=0,"",'1_入力シート'!E14)</f>
        <v/>
      </c>
      <c r="F24" s="199" t="str">
        <f>IF('1_入力シート'!G14=0,"",'1_入力シート'!G14)</f>
        <v/>
      </c>
      <c r="G24" s="200">
        <f>IF('1_入力シート'!H14=0,0,'1_入力シート'!H14)</f>
        <v>0</v>
      </c>
      <c r="H24" s="201" t="str">
        <f>IFERROR(IF(D24='99_炭素貯蔵量算定データベース'!$B$3,VLOOKUP(F24,'99_炭素貯蔵量算定データベース'!$F$3:$H$66,3,FALSE),IF(D24='99_炭素貯蔵量算定データベース'!$B$4,'99_炭素貯蔵量算定データベース'!$C$4,IF(D24='99_炭素貯蔵量算定データベース'!$B$5,'99_炭素貯蔵量算定データベース'!$C$5,IF(D24='99_炭素貯蔵量算定データベース'!$B$6,'99_炭素貯蔵量算定データベース'!$C$6,IF(D24='99_炭素貯蔵量算定データベース'!$B$7,'99_炭素貯蔵量算定データベース'!$C$7,IF(D24='99_炭素貯蔵量算定データベース'!$B$8,'99_炭素貯蔵量算定データベース'!$C$8,"")))))),"")</f>
        <v/>
      </c>
      <c r="I24" s="200"/>
      <c r="J24" s="200"/>
      <c r="K24" s="201" t="str">
        <f>IFERROR(IF(D24='99_炭素貯蔵量算定データベース'!$B$3,VLOOKUP(I24,'99_炭素貯蔵量算定データベース'!$J$3:$L$85,3,FALSE),IF(D24='99_炭素貯蔵量算定データベース'!$B$4,'99_炭素貯蔵量算定データベース'!$C$4,IF(D24='99_炭素貯蔵量算定データベース'!$B$5,'99_炭素貯蔵量算定データベース'!$C$5,IF(D24='99_炭素貯蔵量算定データベース'!$B$6,'99_炭素貯蔵量算定データベース'!$C$6,IF(D24='99_炭素貯蔵量算定データベース'!$B$7,'99_炭素貯蔵量算定データベース'!$C$7,IF(D24='99_炭素貯蔵量算定データベース'!$B$8,'99_炭素貯蔵量算定データベース'!$C$8,"")))))),"")</f>
        <v/>
      </c>
      <c r="L24" s="58">
        <f>IF(G24+J24=0,0,G24+J24)</f>
        <v>0</v>
      </c>
      <c r="M24" s="59" t="str">
        <f>IFERROR(VLOOKUP(D24,'99_炭素貯蔵量算定データベース'!$B$3:$D$8,3,FALSE),"")</f>
        <v/>
      </c>
      <c r="N24" s="58" t="str">
        <f t="array" ref="N24">IF(IFERROR(SUM(IF(ISERROR(O24:P24),"",O24:P24)),"")=0,"",IFERROR(SUM(IF(ISERROR(O24:P24),"",O24:P24)),""))</f>
        <v/>
      </c>
      <c r="O24" s="58" t="str">
        <f>IF(IFERROR(ROUND(G24*H24*M24*44/12,1),"")=0,"",IFERROR(ROUND(G24*H24*M24*44/12,1),""))</f>
        <v/>
      </c>
      <c r="P24" s="58" t="str">
        <f>IF(IFERROR(ROUND(J24*K24*M24*44/12,1),"")=0,"",IFERROR(ROUND(J24*K24*M24*44/12,1),""))</f>
        <v/>
      </c>
    </row>
    <row r="25" spans="2:16" ht="27" customHeight="1">
      <c r="B25" s="395">
        <f>B24+1</f>
        <v>2</v>
      </c>
      <c r="C25" s="277"/>
      <c r="D25" s="256" t="str">
        <f>IF('1_入力シート'!C15=0,"",'1_入力シート'!C15)</f>
        <v/>
      </c>
      <c r="E25" s="257" t="str">
        <f>IF('1_入力シート'!E15=0,"",'1_入力シート'!E15)</f>
        <v/>
      </c>
      <c r="F25" s="199" t="str">
        <f>IF('1_入力シート'!G15=0,"",'1_入力シート'!G15)</f>
        <v/>
      </c>
      <c r="G25" s="200">
        <f>IF('1_入力シート'!H15=0,0,'1_入力シート'!H15)</f>
        <v>0</v>
      </c>
      <c r="H25" s="201" t="str">
        <f>IFERROR(IF(D25='99_炭素貯蔵量算定データベース'!$B$3,VLOOKUP(F25,'99_炭素貯蔵量算定データベース'!$F$3:$H$66,3,FALSE),IF(D25='99_炭素貯蔵量算定データベース'!$B$4,'99_炭素貯蔵量算定データベース'!$C$4,IF(D25='99_炭素貯蔵量算定データベース'!$B$5,'99_炭素貯蔵量算定データベース'!$C$5,IF(D25='99_炭素貯蔵量算定データベース'!$B$6,'99_炭素貯蔵量算定データベース'!$C$6,IF(D25='99_炭素貯蔵量算定データベース'!$B$7,'99_炭素貯蔵量算定データベース'!$C$7,IF(D25='99_炭素貯蔵量算定データベース'!$B$8,'99_炭素貯蔵量算定データベース'!$C$8,"")))))),"")</f>
        <v/>
      </c>
      <c r="I25" s="200"/>
      <c r="J25" s="200"/>
      <c r="K25" s="201" t="str">
        <f>IFERROR(IF(D25='99_炭素貯蔵量算定データベース'!$B$3,VLOOKUP(I25,'99_炭素貯蔵量算定データベース'!$J$3:$L$85,3,FALSE),IF(D25='99_炭素貯蔵量算定データベース'!$B$4,'99_炭素貯蔵量算定データベース'!$C$4,IF(D25='99_炭素貯蔵量算定データベース'!$B$5,'99_炭素貯蔵量算定データベース'!$C$5,IF(D25='99_炭素貯蔵量算定データベース'!$B$6,'99_炭素貯蔵量算定データベース'!$C$6,IF(D25='99_炭素貯蔵量算定データベース'!$B$7,'99_炭素貯蔵量算定データベース'!$C$7,IF(D25='99_炭素貯蔵量算定データベース'!$B$8,'99_炭素貯蔵量算定データベース'!$C$8,"")))))),"")</f>
        <v/>
      </c>
      <c r="L25" s="58">
        <f t="shared" ref="L25:L51" si="0">IF(G25+J25=0,0,G25+J25)</f>
        <v>0</v>
      </c>
      <c r="M25" s="59" t="str">
        <f>IFERROR(VLOOKUP(D25,'99_炭素貯蔵量算定データベース'!$B$3:$D$8,3,FALSE),"")</f>
        <v/>
      </c>
      <c r="N25" s="58" t="str">
        <f t="array" ref="N25">IF(IFERROR(SUM(IF(ISERROR(O25:P25),"",O25:P25)),"")=0,"",IFERROR(SUM(IF(ISERROR(O25:P25),"",O25:P25)),""))</f>
        <v/>
      </c>
      <c r="O25" s="58" t="str">
        <f t="shared" ref="O25:O51" si="1">IF(IFERROR(ROUND(G25*H25*M25*44/12,1),"")=0,"",IFERROR(ROUND(G25*H25*M25*44/12,1),""))</f>
        <v/>
      </c>
      <c r="P25" s="58" t="str">
        <f t="shared" ref="P25:P51" si="2">IF(IFERROR(ROUND(J25*K25*M25*44/12,1),"")=0,"",IFERROR(ROUND(J25*K25*M25*44/12,1),""))</f>
        <v/>
      </c>
    </row>
    <row r="26" spans="2:16" ht="27" customHeight="1">
      <c r="B26" s="395">
        <f t="shared" ref="B26:B89" si="3">B25+1</f>
        <v>3</v>
      </c>
      <c r="C26" s="277"/>
      <c r="D26" s="256" t="str">
        <f>IF('1_入力シート'!C16=0,"",'1_入力シート'!C16)</f>
        <v/>
      </c>
      <c r="E26" s="257" t="str">
        <f>IF('1_入力シート'!E16=0,"",'1_入力シート'!E16)</f>
        <v/>
      </c>
      <c r="F26" s="199" t="str">
        <f>IF('1_入力シート'!G16=0,"",'1_入力シート'!G16)</f>
        <v/>
      </c>
      <c r="G26" s="200">
        <f>IF('1_入力シート'!H16=0,0,'1_入力シート'!H16)</f>
        <v>0</v>
      </c>
      <c r="H26" s="201" t="str">
        <f>IFERROR(IF(D26='99_炭素貯蔵量算定データベース'!$B$3,VLOOKUP(F26,'99_炭素貯蔵量算定データベース'!$F$3:$H$66,3,FALSE),IF(D26='99_炭素貯蔵量算定データベース'!$B$4,'99_炭素貯蔵量算定データベース'!$C$4,IF(D26='99_炭素貯蔵量算定データベース'!$B$5,'99_炭素貯蔵量算定データベース'!$C$5,IF(D26='99_炭素貯蔵量算定データベース'!$B$6,'99_炭素貯蔵量算定データベース'!$C$6,IF(D26='99_炭素貯蔵量算定データベース'!$B$7,'99_炭素貯蔵量算定データベース'!$C$7,IF(D26='99_炭素貯蔵量算定データベース'!$B$8,'99_炭素貯蔵量算定データベース'!$C$8,"")))))),"")</f>
        <v/>
      </c>
      <c r="I26" s="200"/>
      <c r="J26" s="200"/>
      <c r="K26" s="201" t="str">
        <f>IFERROR(IF(D26='99_炭素貯蔵量算定データベース'!$B$3,VLOOKUP(I26,'99_炭素貯蔵量算定データベース'!$J$3:$L$85,3,FALSE),IF(D26='99_炭素貯蔵量算定データベース'!$B$4,'99_炭素貯蔵量算定データベース'!$C$4,IF(D26='99_炭素貯蔵量算定データベース'!$B$5,'99_炭素貯蔵量算定データベース'!$C$5,IF(D26='99_炭素貯蔵量算定データベース'!$B$6,'99_炭素貯蔵量算定データベース'!$C$6,IF(D26='99_炭素貯蔵量算定データベース'!$B$7,'99_炭素貯蔵量算定データベース'!$C$7,IF(D26='99_炭素貯蔵量算定データベース'!$B$8,'99_炭素貯蔵量算定データベース'!$C$8,"")))))),"")</f>
        <v/>
      </c>
      <c r="L26" s="58">
        <f t="shared" si="0"/>
        <v>0</v>
      </c>
      <c r="M26" s="59" t="str">
        <f>IFERROR(VLOOKUP(D26,'99_炭素貯蔵量算定データベース'!$B$3:$D$8,3,FALSE),"")</f>
        <v/>
      </c>
      <c r="N26" s="58" t="str">
        <f t="array" ref="N26">IF(IFERROR(SUM(IF(ISERROR(O26:P26),"",O26:P26)),"")=0,"",IFERROR(SUM(IF(ISERROR(O26:P26),"",O26:P26)),""))</f>
        <v/>
      </c>
      <c r="O26" s="58" t="str">
        <f t="shared" si="1"/>
        <v/>
      </c>
      <c r="P26" s="58" t="str">
        <f t="shared" si="2"/>
        <v/>
      </c>
    </row>
    <row r="27" spans="2:16" ht="27" customHeight="1">
      <c r="B27" s="414">
        <f t="shared" si="3"/>
        <v>4</v>
      </c>
      <c r="C27" s="415"/>
      <c r="D27" s="256" t="str">
        <f>IF('1_入力シート'!C17=0,"",'1_入力シート'!C17)</f>
        <v/>
      </c>
      <c r="E27" s="257" t="str">
        <f>IF('1_入力シート'!E17=0,"",'1_入力シート'!E17)</f>
        <v/>
      </c>
      <c r="F27" s="199" t="str">
        <f>IF('1_入力シート'!G17=0,"",'1_入力シート'!G17)</f>
        <v/>
      </c>
      <c r="G27" s="200">
        <f>IF('1_入力シート'!H17=0,0,'1_入力シート'!H17)</f>
        <v>0</v>
      </c>
      <c r="H27" s="201" t="str">
        <f>IFERROR(IF(D27='99_炭素貯蔵量算定データベース'!$B$3,VLOOKUP(F27,'99_炭素貯蔵量算定データベース'!$F$3:$H$66,3,FALSE),IF(D27='99_炭素貯蔵量算定データベース'!$B$4,'99_炭素貯蔵量算定データベース'!$C$4,IF(D27='99_炭素貯蔵量算定データベース'!$B$5,'99_炭素貯蔵量算定データベース'!$C$5,IF(D27='99_炭素貯蔵量算定データベース'!$B$6,'99_炭素貯蔵量算定データベース'!$C$6,IF(D27='99_炭素貯蔵量算定データベース'!$B$7,'99_炭素貯蔵量算定データベース'!$C$7,IF(D27='99_炭素貯蔵量算定データベース'!$B$8,'99_炭素貯蔵量算定データベース'!$C$8,"")))))),"")</f>
        <v/>
      </c>
      <c r="I27" s="200"/>
      <c r="J27" s="200"/>
      <c r="K27" s="201" t="str">
        <f>IFERROR(IF(D27='99_炭素貯蔵量算定データベース'!$B$3,VLOOKUP(I27,'99_炭素貯蔵量算定データベース'!$J$3:$L$85,3,FALSE),IF(D27='99_炭素貯蔵量算定データベース'!$B$4,'99_炭素貯蔵量算定データベース'!$C$4,IF(D27='99_炭素貯蔵量算定データベース'!$B$5,'99_炭素貯蔵量算定データベース'!$C$5,IF(D27='99_炭素貯蔵量算定データベース'!$B$6,'99_炭素貯蔵量算定データベース'!$C$6,IF(D27='99_炭素貯蔵量算定データベース'!$B$7,'99_炭素貯蔵量算定データベース'!$C$7,IF(D27='99_炭素貯蔵量算定データベース'!$B$8,'99_炭素貯蔵量算定データベース'!$C$8,"")))))),"")</f>
        <v/>
      </c>
      <c r="L27" s="58">
        <f t="shared" si="0"/>
        <v>0</v>
      </c>
      <c r="M27" s="59" t="str">
        <f>IFERROR(VLOOKUP(D27,'99_炭素貯蔵量算定データベース'!$B$3:$D$8,3,FALSE),"")</f>
        <v/>
      </c>
      <c r="N27" s="58" t="str">
        <f t="array" ref="N27">IF(IFERROR(SUM(IF(ISERROR(O27:P27),"",O27:P27)),"")=0,"",IFERROR(SUM(IF(ISERROR(O27:P27),"",O27:P27)),""))</f>
        <v/>
      </c>
      <c r="O27" s="58" t="str">
        <f t="shared" si="1"/>
        <v/>
      </c>
      <c r="P27" s="58" t="str">
        <f t="shared" si="2"/>
        <v/>
      </c>
    </row>
    <row r="28" spans="2:16" ht="27" customHeight="1">
      <c r="B28" s="395">
        <f t="shared" si="3"/>
        <v>5</v>
      </c>
      <c r="C28" s="277"/>
      <c r="D28" s="256" t="str">
        <f>IF('1_入力シート'!C18=0,"",'1_入力シート'!C18)</f>
        <v/>
      </c>
      <c r="E28" s="257" t="str">
        <f>IF('1_入力シート'!E18=0,"",'1_入力シート'!E18)</f>
        <v/>
      </c>
      <c r="F28" s="199" t="str">
        <f>IF('1_入力シート'!G18=0,"",'1_入力シート'!G18)</f>
        <v/>
      </c>
      <c r="G28" s="200">
        <f>IF('1_入力シート'!H18=0,0,'1_入力シート'!H18)</f>
        <v>0</v>
      </c>
      <c r="H28" s="201" t="str">
        <f>IFERROR(IF(D28='99_炭素貯蔵量算定データベース'!$B$3,VLOOKUP(F28,'99_炭素貯蔵量算定データベース'!$F$3:$H$66,3,FALSE),IF(D28='99_炭素貯蔵量算定データベース'!$B$4,'99_炭素貯蔵量算定データベース'!$C$4,IF(D28='99_炭素貯蔵量算定データベース'!$B$5,'99_炭素貯蔵量算定データベース'!$C$5,IF(D28='99_炭素貯蔵量算定データベース'!$B$6,'99_炭素貯蔵量算定データベース'!$C$6,IF(D28='99_炭素貯蔵量算定データベース'!$B$7,'99_炭素貯蔵量算定データベース'!$C$7,IF(D28='99_炭素貯蔵量算定データベース'!$B$8,'99_炭素貯蔵量算定データベース'!$C$8,"")))))),"")</f>
        <v/>
      </c>
      <c r="I28" s="200"/>
      <c r="J28" s="200"/>
      <c r="K28" s="201" t="str">
        <f>IFERROR(IF(D28='99_炭素貯蔵量算定データベース'!$B$3,VLOOKUP(I28,'99_炭素貯蔵量算定データベース'!$J$3:$L$85,3,FALSE),IF(D28='99_炭素貯蔵量算定データベース'!$B$4,'99_炭素貯蔵量算定データベース'!$C$4,IF(D28='99_炭素貯蔵量算定データベース'!$B$5,'99_炭素貯蔵量算定データベース'!$C$5,IF(D28='99_炭素貯蔵量算定データベース'!$B$6,'99_炭素貯蔵量算定データベース'!$C$6,IF(D28='99_炭素貯蔵量算定データベース'!$B$7,'99_炭素貯蔵量算定データベース'!$C$7,IF(D28='99_炭素貯蔵量算定データベース'!$B$8,'99_炭素貯蔵量算定データベース'!$C$8,"")))))),"")</f>
        <v/>
      </c>
      <c r="L28" s="58">
        <f t="shared" si="0"/>
        <v>0</v>
      </c>
      <c r="M28" s="59" t="str">
        <f>IFERROR(VLOOKUP(D28,'99_炭素貯蔵量算定データベース'!$B$3:$D$8,3,FALSE),"")</f>
        <v/>
      </c>
      <c r="N28" s="58" t="str">
        <f t="array" ref="N28">IF(IFERROR(SUM(IF(ISERROR(O28:P28),"",O28:P28)),"")=0,"",IFERROR(SUM(IF(ISERROR(O28:P28),"",O28:P28)),""))</f>
        <v/>
      </c>
      <c r="O28" s="58" t="str">
        <f t="shared" si="1"/>
        <v/>
      </c>
      <c r="P28" s="58" t="str">
        <f t="shared" si="2"/>
        <v/>
      </c>
    </row>
    <row r="29" spans="2:16" ht="27" customHeight="1">
      <c r="B29" s="395">
        <f t="shared" si="3"/>
        <v>6</v>
      </c>
      <c r="C29" s="277"/>
      <c r="D29" s="256" t="str">
        <f>IF('1_入力シート'!C19=0,"",'1_入力シート'!C19)</f>
        <v/>
      </c>
      <c r="E29" s="257" t="str">
        <f>IF('1_入力シート'!E19=0,"",'1_入力シート'!E19)</f>
        <v/>
      </c>
      <c r="F29" s="199" t="str">
        <f>IF('1_入力シート'!G19=0,"",'1_入力シート'!G19)</f>
        <v/>
      </c>
      <c r="G29" s="200">
        <f>IF('1_入力シート'!H19=0,0,'1_入力シート'!H19)</f>
        <v>0</v>
      </c>
      <c r="H29" s="201" t="str">
        <f>IFERROR(IF(D29='99_炭素貯蔵量算定データベース'!$B$3,VLOOKUP(F29,'99_炭素貯蔵量算定データベース'!$F$3:$H$66,3,FALSE),IF(D29='99_炭素貯蔵量算定データベース'!$B$4,'99_炭素貯蔵量算定データベース'!$C$4,IF(D29='99_炭素貯蔵量算定データベース'!$B$5,'99_炭素貯蔵量算定データベース'!$C$5,IF(D29='99_炭素貯蔵量算定データベース'!$B$6,'99_炭素貯蔵量算定データベース'!$C$6,IF(D29='99_炭素貯蔵量算定データベース'!$B$7,'99_炭素貯蔵量算定データベース'!$C$7,IF(D29='99_炭素貯蔵量算定データベース'!$B$8,'99_炭素貯蔵量算定データベース'!$C$8,"")))))),"")</f>
        <v/>
      </c>
      <c r="I29" s="200"/>
      <c r="J29" s="200"/>
      <c r="K29" s="201" t="str">
        <f>IFERROR(IF(D29='99_炭素貯蔵量算定データベース'!$B$3,VLOOKUP(I29,'99_炭素貯蔵量算定データベース'!$J$3:$L$85,3,FALSE),IF(D29='99_炭素貯蔵量算定データベース'!$B$4,'99_炭素貯蔵量算定データベース'!$C$4,IF(D29='99_炭素貯蔵量算定データベース'!$B$5,'99_炭素貯蔵量算定データベース'!$C$5,IF(D29='99_炭素貯蔵量算定データベース'!$B$6,'99_炭素貯蔵量算定データベース'!$C$6,IF(D29='99_炭素貯蔵量算定データベース'!$B$7,'99_炭素貯蔵量算定データベース'!$C$7,IF(D29='99_炭素貯蔵量算定データベース'!$B$8,'99_炭素貯蔵量算定データベース'!$C$8,"")))))),"")</f>
        <v/>
      </c>
      <c r="L29" s="58">
        <f t="shared" si="0"/>
        <v>0</v>
      </c>
      <c r="M29" s="59" t="str">
        <f>IFERROR(VLOOKUP(D29,'99_炭素貯蔵量算定データベース'!$B$3:$D$8,3,FALSE),"")</f>
        <v/>
      </c>
      <c r="N29" s="58" t="str">
        <f t="array" ref="N29">IF(IFERROR(SUM(IF(ISERROR(O29:P29),"",O29:P29)),"")=0,"",IFERROR(SUM(IF(ISERROR(O29:P29),"",O29:P29)),""))</f>
        <v/>
      </c>
      <c r="O29" s="58" t="str">
        <f t="shared" si="1"/>
        <v/>
      </c>
      <c r="P29" s="58" t="str">
        <f t="shared" si="2"/>
        <v/>
      </c>
    </row>
    <row r="30" spans="2:16" ht="27" customHeight="1">
      <c r="B30" s="395">
        <f t="shared" si="3"/>
        <v>7</v>
      </c>
      <c r="C30" s="277"/>
      <c r="D30" s="256" t="str">
        <f>IF('1_入力シート'!C20=0,"",'1_入力シート'!C20)</f>
        <v/>
      </c>
      <c r="E30" s="257" t="str">
        <f>IF('1_入力シート'!E20=0,"",'1_入力シート'!E20)</f>
        <v/>
      </c>
      <c r="F30" s="199" t="str">
        <f>IF('1_入力シート'!G20=0,"",'1_入力シート'!G20)</f>
        <v/>
      </c>
      <c r="G30" s="200">
        <f>IF('1_入力シート'!H20=0,0,'1_入力シート'!H20)</f>
        <v>0</v>
      </c>
      <c r="H30" s="201" t="str">
        <f>IFERROR(IF(D30='99_炭素貯蔵量算定データベース'!$B$3,VLOOKUP(F30,'99_炭素貯蔵量算定データベース'!$F$3:$H$66,3,FALSE),IF(D30='99_炭素貯蔵量算定データベース'!$B$4,'99_炭素貯蔵量算定データベース'!$C$4,IF(D30='99_炭素貯蔵量算定データベース'!$B$5,'99_炭素貯蔵量算定データベース'!$C$5,IF(D30='99_炭素貯蔵量算定データベース'!$B$6,'99_炭素貯蔵量算定データベース'!$C$6,IF(D30='99_炭素貯蔵量算定データベース'!$B$7,'99_炭素貯蔵量算定データベース'!$C$7,IF(D30='99_炭素貯蔵量算定データベース'!$B$8,'99_炭素貯蔵量算定データベース'!$C$8,"")))))),"")</f>
        <v/>
      </c>
      <c r="I30" s="200"/>
      <c r="J30" s="200"/>
      <c r="K30" s="201" t="str">
        <f>IFERROR(IF(D30='99_炭素貯蔵量算定データベース'!$B$3,VLOOKUP(I30,'99_炭素貯蔵量算定データベース'!$J$3:$L$85,3,FALSE),IF(D30='99_炭素貯蔵量算定データベース'!$B$4,'99_炭素貯蔵量算定データベース'!$C$4,IF(D30='99_炭素貯蔵量算定データベース'!$B$5,'99_炭素貯蔵量算定データベース'!$C$5,IF(D30='99_炭素貯蔵量算定データベース'!$B$6,'99_炭素貯蔵量算定データベース'!$C$6,IF(D30='99_炭素貯蔵量算定データベース'!$B$7,'99_炭素貯蔵量算定データベース'!$C$7,IF(D30='99_炭素貯蔵量算定データベース'!$B$8,'99_炭素貯蔵量算定データベース'!$C$8,"")))))),"")</f>
        <v/>
      </c>
      <c r="L30" s="58">
        <f t="shared" si="0"/>
        <v>0</v>
      </c>
      <c r="M30" s="59" t="str">
        <f>IFERROR(VLOOKUP(D30,'99_炭素貯蔵量算定データベース'!$B$3:$D$8,3,FALSE),"")</f>
        <v/>
      </c>
      <c r="N30" s="58" t="str">
        <f t="array" ref="N30">IF(IFERROR(SUM(IF(ISERROR(O30:P30),"",O30:P30)),"")=0,"",IFERROR(SUM(IF(ISERROR(O30:P30),"",O30:P30)),""))</f>
        <v/>
      </c>
      <c r="O30" s="58" t="str">
        <f t="shared" si="1"/>
        <v/>
      </c>
      <c r="P30" s="58" t="str">
        <f t="shared" si="2"/>
        <v/>
      </c>
    </row>
    <row r="31" spans="2:16" ht="27" customHeight="1">
      <c r="B31" s="418">
        <f t="shared" si="3"/>
        <v>8</v>
      </c>
      <c r="C31" s="419"/>
      <c r="D31" s="256" t="str">
        <f>IF('1_入力シート'!C21=0,"",'1_入力シート'!C21)</f>
        <v/>
      </c>
      <c r="E31" s="257" t="str">
        <f>IF('1_入力シート'!E21=0,"",'1_入力シート'!E21)</f>
        <v/>
      </c>
      <c r="F31" s="199" t="str">
        <f>IF('1_入力シート'!G21=0,"",'1_入力シート'!G21)</f>
        <v/>
      </c>
      <c r="G31" s="200">
        <f>IF('1_入力シート'!H21=0,0,'1_入力シート'!H21)</f>
        <v>0</v>
      </c>
      <c r="H31" s="201" t="str">
        <f>IFERROR(IF(D31='99_炭素貯蔵量算定データベース'!$B$3,VLOOKUP(F31,'99_炭素貯蔵量算定データベース'!$F$3:$H$66,3,FALSE),IF(D31='99_炭素貯蔵量算定データベース'!$B$4,'99_炭素貯蔵量算定データベース'!$C$4,IF(D31='99_炭素貯蔵量算定データベース'!$B$5,'99_炭素貯蔵量算定データベース'!$C$5,IF(D31='99_炭素貯蔵量算定データベース'!$B$6,'99_炭素貯蔵量算定データベース'!$C$6,IF(D31='99_炭素貯蔵量算定データベース'!$B$7,'99_炭素貯蔵量算定データベース'!$C$7,IF(D31='99_炭素貯蔵量算定データベース'!$B$8,'99_炭素貯蔵量算定データベース'!$C$8,"")))))),"")</f>
        <v/>
      </c>
      <c r="I31" s="200"/>
      <c r="J31" s="200"/>
      <c r="K31" s="201" t="str">
        <f>IFERROR(IF(D31='99_炭素貯蔵量算定データベース'!$B$3,VLOOKUP(I31,'99_炭素貯蔵量算定データベース'!$J$3:$L$85,3,FALSE),IF(D31='99_炭素貯蔵量算定データベース'!$B$4,'99_炭素貯蔵量算定データベース'!$C$4,IF(D31='99_炭素貯蔵量算定データベース'!$B$5,'99_炭素貯蔵量算定データベース'!$C$5,IF(D31='99_炭素貯蔵量算定データベース'!$B$6,'99_炭素貯蔵量算定データベース'!$C$6,IF(D31='99_炭素貯蔵量算定データベース'!$B$7,'99_炭素貯蔵量算定データベース'!$C$7,IF(D31='99_炭素貯蔵量算定データベース'!$B$8,'99_炭素貯蔵量算定データベース'!$C$8,"")))))),"")</f>
        <v/>
      </c>
      <c r="L31" s="58">
        <f t="shared" si="0"/>
        <v>0</v>
      </c>
      <c r="M31" s="59" t="str">
        <f>IFERROR(VLOOKUP(D31,'99_炭素貯蔵量算定データベース'!$B$3:$D$8,3,FALSE),"")</f>
        <v/>
      </c>
      <c r="N31" s="58" t="str">
        <f t="array" ref="N31">IF(IFERROR(SUM(IF(ISERROR(O31:P31),"",O31:P31)),"")=0,"",IFERROR(SUM(IF(ISERROR(O31:P31),"",O31:P31)),""))</f>
        <v/>
      </c>
      <c r="O31" s="58" t="str">
        <f t="shared" si="1"/>
        <v/>
      </c>
      <c r="P31" s="58" t="str">
        <f t="shared" si="2"/>
        <v/>
      </c>
    </row>
    <row r="32" spans="2:16" ht="27" customHeight="1">
      <c r="B32" s="395">
        <f t="shared" si="3"/>
        <v>9</v>
      </c>
      <c r="C32" s="277"/>
      <c r="D32" s="256" t="str">
        <f>IF('1_入力シート'!C22=0,"",'1_入力シート'!C22)</f>
        <v/>
      </c>
      <c r="E32" s="257" t="str">
        <f>IF('1_入力シート'!E22=0,"",'1_入力シート'!E22)</f>
        <v/>
      </c>
      <c r="F32" s="199" t="str">
        <f>IF('1_入力シート'!G22=0,"",'1_入力シート'!G22)</f>
        <v/>
      </c>
      <c r="G32" s="200">
        <f>IF('1_入力シート'!H22=0,0,'1_入力シート'!H22)</f>
        <v>0</v>
      </c>
      <c r="H32" s="201" t="str">
        <f>IFERROR(IF(D32='99_炭素貯蔵量算定データベース'!$B$3,VLOOKUP(F32,'99_炭素貯蔵量算定データベース'!$F$3:$H$66,3,FALSE),IF(D32='99_炭素貯蔵量算定データベース'!$B$4,'99_炭素貯蔵量算定データベース'!$C$4,IF(D32='99_炭素貯蔵量算定データベース'!$B$5,'99_炭素貯蔵量算定データベース'!$C$5,IF(D32='99_炭素貯蔵量算定データベース'!$B$6,'99_炭素貯蔵量算定データベース'!$C$6,IF(D32='99_炭素貯蔵量算定データベース'!$B$7,'99_炭素貯蔵量算定データベース'!$C$7,IF(D32='99_炭素貯蔵量算定データベース'!$B$8,'99_炭素貯蔵量算定データベース'!$C$8,"")))))),"")</f>
        <v/>
      </c>
      <c r="I32" s="200"/>
      <c r="J32" s="200"/>
      <c r="K32" s="201" t="str">
        <f>IFERROR(IF(D32='99_炭素貯蔵量算定データベース'!$B$3,VLOOKUP(I32,'99_炭素貯蔵量算定データベース'!$J$3:$L$85,3,FALSE),IF(D32='99_炭素貯蔵量算定データベース'!$B$4,'99_炭素貯蔵量算定データベース'!$C$4,IF(D32='99_炭素貯蔵量算定データベース'!$B$5,'99_炭素貯蔵量算定データベース'!$C$5,IF(D32='99_炭素貯蔵量算定データベース'!$B$6,'99_炭素貯蔵量算定データベース'!$C$6,IF(D32='99_炭素貯蔵量算定データベース'!$B$7,'99_炭素貯蔵量算定データベース'!$C$7,IF(D32='99_炭素貯蔵量算定データベース'!$B$8,'99_炭素貯蔵量算定データベース'!$C$8,"")))))),"")</f>
        <v/>
      </c>
      <c r="L32" s="58">
        <f t="shared" si="0"/>
        <v>0</v>
      </c>
      <c r="M32" s="59" t="str">
        <f>IFERROR(VLOOKUP(D32,'99_炭素貯蔵量算定データベース'!$B$3:$D$8,3,FALSE),"")</f>
        <v/>
      </c>
      <c r="N32" s="58" t="str">
        <f t="array" ref="N32">IF(IFERROR(SUM(IF(ISERROR(O32:P32),"",O32:P32)),"")=0,"",IFERROR(SUM(IF(ISERROR(O32:P32),"",O32:P32)),""))</f>
        <v/>
      </c>
      <c r="O32" s="58" t="str">
        <f t="shared" si="1"/>
        <v/>
      </c>
      <c r="P32" s="58" t="str">
        <f t="shared" si="2"/>
        <v/>
      </c>
    </row>
    <row r="33" spans="2:16" ht="27" customHeight="1">
      <c r="B33" s="395">
        <f t="shared" si="3"/>
        <v>10</v>
      </c>
      <c r="C33" s="277"/>
      <c r="D33" s="256" t="str">
        <f>IF('1_入力シート'!C23=0,"",'1_入力シート'!C23)</f>
        <v/>
      </c>
      <c r="E33" s="257" t="str">
        <f>IF('1_入力シート'!E23=0,"",'1_入力シート'!E23)</f>
        <v/>
      </c>
      <c r="F33" s="199" t="str">
        <f>IF('1_入力シート'!G23=0,"",'1_入力シート'!G23)</f>
        <v/>
      </c>
      <c r="G33" s="200">
        <f>IF('1_入力シート'!H23=0,0,'1_入力シート'!H23)</f>
        <v>0</v>
      </c>
      <c r="H33" s="201" t="str">
        <f>IFERROR(IF(D33='99_炭素貯蔵量算定データベース'!$B$3,VLOOKUP(F33,'99_炭素貯蔵量算定データベース'!$F$3:$H$66,3,FALSE),IF(D33='99_炭素貯蔵量算定データベース'!$B$4,'99_炭素貯蔵量算定データベース'!$C$4,IF(D33='99_炭素貯蔵量算定データベース'!$B$5,'99_炭素貯蔵量算定データベース'!$C$5,IF(D33='99_炭素貯蔵量算定データベース'!$B$6,'99_炭素貯蔵量算定データベース'!$C$6,IF(D33='99_炭素貯蔵量算定データベース'!$B$7,'99_炭素貯蔵量算定データベース'!$C$7,IF(D33='99_炭素貯蔵量算定データベース'!$B$8,'99_炭素貯蔵量算定データベース'!$C$8,"")))))),"")</f>
        <v/>
      </c>
      <c r="I33" s="200"/>
      <c r="J33" s="200"/>
      <c r="K33" s="201" t="str">
        <f>IFERROR(IF(D33='99_炭素貯蔵量算定データベース'!$B$3,VLOOKUP(I33,'99_炭素貯蔵量算定データベース'!$J$3:$L$85,3,FALSE),IF(D33='99_炭素貯蔵量算定データベース'!$B$4,'99_炭素貯蔵量算定データベース'!$C$4,IF(D33='99_炭素貯蔵量算定データベース'!$B$5,'99_炭素貯蔵量算定データベース'!$C$5,IF(D33='99_炭素貯蔵量算定データベース'!$B$6,'99_炭素貯蔵量算定データベース'!$C$6,IF(D33='99_炭素貯蔵量算定データベース'!$B$7,'99_炭素貯蔵量算定データベース'!$C$7,IF(D33='99_炭素貯蔵量算定データベース'!$B$8,'99_炭素貯蔵量算定データベース'!$C$8,"")))))),"")</f>
        <v/>
      </c>
      <c r="L33" s="58">
        <f t="shared" si="0"/>
        <v>0</v>
      </c>
      <c r="M33" s="59" t="str">
        <f>IFERROR(VLOOKUP(D33,'99_炭素貯蔵量算定データベース'!$B$3:$D$8,3,FALSE),"")</f>
        <v/>
      </c>
      <c r="N33" s="58" t="str">
        <f t="array" ref="N33">IF(IFERROR(SUM(IF(ISERROR(O33:P33),"",O33:P33)),"")=0,"",IFERROR(SUM(IF(ISERROR(O33:P33),"",O33:P33)),""))</f>
        <v/>
      </c>
      <c r="O33" s="58" t="str">
        <f t="shared" si="1"/>
        <v/>
      </c>
      <c r="P33" s="58" t="str">
        <f t="shared" si="2"/>
        <v/>
      </c>
    </row>
    <row r="34" spans="2:16" ht="27" customHeight="1">
      <c r="B34" s="397">
        <f t="shared" si="3"/>
        <v>11</v>
      </c>
      <c r="C34" s="296"/>
      <c r="D34" s="256" t="str">
        <f>IF('1_入力シート'!C24=0,"",'1_入力シート'!C24)</f>
        <v/>
      </c>
      <c r="E34" s="257" t="str">
        <f>IF('1_入力シート'!E24=0,"",'1_入力シート'!E24)</f>
        <v/>
      </c>
      <c r="F34" s="199" t="str">
        <f>IF('1_入力シート'!G24=0,"",'1_入力シート'!G24)</f>
        <v/>
      </c>
      <c r="G34" s="200">
        <f>IF('1_入力シート'!H24=0,0,'1_入力シート'!H24)</f>
        <v>0</v>
      </c>
      <c r="H34" s="201" t="str">
        <f>IFERROR(IF(D34='99_炭素貯蔵量算定データベース'!$B$3,VLOOKUP(F34,'99_炭素貯蔵量算定データベース'!$F$3:$H$66,3,FALSE),IF(D34='99_炭素貯蔵量算定データベース'!$B$4,'99_炭素貯蔵量算定データベース'!$C$4,IF(D34='99_炭素貯蔵量算定データベース'!$B$5,'99_炭素貯蔵量算定データベース'!$C$5,IF(D34='99_炭素貯蔵量算定データベース'!$B$6,'99_炭素貯蔵量算定データベース'!$C$6,IF(D34='99_炭素貯蔵量算定データベース'!$B$7,'99_炭素貯蔵量算定データベース'!$C$7,IF(D34='99_炭素貯蔵量算定データベース'!$B$8,'99_炭素貯蔵量算定データベース'!$C$8,"")))))),"")</f>
        <v/>
      </c>
      <c r="I34" s="200"/>
      <c r="J34" s="200"/>
      <c r="K34" s="201" t="str">
        <f>IFERROR(IF(D34='99_炭素貯蔵量算定データベース'!$B$3,VLOOKUP(I34,'99_炭素貯蔵量算定データベース'!$J$3:$L$85,3,FALSE),IF(D34='99_炭素貯蔵量算定データベース'!$B$4,'99_炭素貯蔵量算定データベース'!$C$4,IF(D34='99_炭素貯蔵量算定データベース'!$B$5,'99_炭素貯蔵量算定データベース'!$C$5,IF(D34='99_炭素貯蔵量算定データベース'!$B$6,'99_炭素貯蔵量算定データベース'!$C$6,IF(D34='99_炭素貯蔵量算定データベース'!$B$7,'99_炭素貯蔵量算定データベース'!$C$7,IF(D34='99_炭素貯蔵量算定データベース'!$B$8,'99_炭素貯蔵量算定データベース'!$C$8,"")))))),"")</f>
        <v/>
      </c>
      <c r="L34" s="58">
        <f t="shared" si="0"/>
        <v>0</v>
      </c>
      <c r="M34" s="59" t="str">
        <f>IFERROR(VLOOKUP(D34,'99_炭素貯蔵量算定データベース'!$B$3:$D$8,3,FALSE),"")</f>
        <v/>
      </c>
      <c r="N34" s="58" t="str">
        <f t="array" ref="N34">IF(IFERROR(SUM(IF(ISERROR(O34:P34),"",O34:P34)),"")=0,"",IFERROR(SUM(IF(ISERROR(O34:P34),"",O34:P34)),""))</f>
        <v/>
      </c>
      <c r="O34" s="58" t="str">
        <f t="shared" si="1"/>
        <v/>
      </c>
      <c r="P34" s="58" t="str">
        <f t="shared" si="2"/>
        <v/>
      </c>
    </row>
    <row r="35" spans="2:16" ht="27" customHeight="1">
      <c r="B35" s="397">
        <f t="shared" si="3"/>
        <v>12</v>
      </c>
      <c r="C35" s="296"/>
      <c r="D35" s="256" t="str">
        <f>IF('1_入力シート'!C25=0,"",'1_入力シート'!C25)</f>
        <v/>
      </c>
      <c r="E35" s="257" t="str">
        <f>IF('1_入力シート'!E25=0,"",'1_入力シート'!E25)</f>
        <v/>
      </c>
      <c r="F35" s="199" t="str">
        <f>IF('1_入力シート'!G25=0,"",'1_入力シート'!G25)</f>
        <v/>
      </c>
      <c r="G35" s="200">
        <f>IF('1_入力シート'!H25=0,0,'1_入力シート'!H25)</f>
        <v>0</v>
      </c>
      <c r="H35" s="201" t="str">
        <f>IFERROR(IF(D35='99_炭素貯蔵量算定データベース'!$B$3,VLOOKUP(F35,'99_炭素貯蔵量算定データベース'!$F$3:$H$66,3,FALSE),IF(D35='99_炭素貯蔵量算定データベース'!$B$4,'99_炭素貯蔵量算定データベース'!$C$4,IF(D35='99_炭素貯蔵量算定データベース'!$B$5,'99_炭素貯蔵量算定データベース'!$C$5,IF(D35='99_炭素貯蔵量算定データベース'!$B$6,'99_炭素貯蔵量算定データベース'!$C$6,IF(D35='99_炭素貯蔵量算定データベース'!$B$7,'99_炭素貯蔵量算定データベース'!$C$7,IF(D35='99_炭素貯蔵量算定データベース'!$B$8,'99_炭素貯蔵量算定データベース'!$C$8,"")))))),"")</f>
        <v/>
      </c>
      <c r="I35" s="200"/>
      <c r="J35" s="200"/>
      <c r="K35" s="201" t="str">
        <f>IFERROR(IF(D35='99_炭素貯蔵量算定データベース'!$B$3,VLOOKUP(I35,'99_炭素貯蔵量算定データベース'!$J$3:$L$85,3,FALSE),IF(D35='99_炭素貯蔵量算定データベース'!$B$4,'99_炭素貯蔵量算定データベース'!$C$4,IF(D35='99_炭素貯蔵量算定データベース'!$B$5,'99_炭素貯蔵量算定データベース'!$C$5,IF(D35='99_炭素貯蔵量算定データベース'!$B$6,'99_炭素貯蔵量算定データベース'!$C$6,IF(D35='99_炭素貯蔵量算定データベース'!$B$7,'99_炭素貯蔵量算定データベース'!$C$7,IF(D35='99_炭素貯蔵量算定データベース'!$B$8,'99_炭素貯蔵量算定データベース'!$C$8,"")))))),"")</f>
        <v/>
      </c>
      <c r="L35" s="58">
        <f t="shared" si="0"/>
        <v>0</v>
      </c>
      <c r="M35" s="59" t="str">
        <f>IFERROR(VLOOKUP(D35,'99_炭素貯蔵量算定データベース'!$B$3:$D$8,3,FALSE),"")</f>
        <v/>
      </c>
      <c r="N35" s="58" t="str">
        <f t="array" ref="N35">IF(IFERROR(SUM(IF(ISERROR(O35:P35),"",O35:P35)),"")=0,"",IFERROR(SUM(IF(ISERROR(O35:P35),"",O35:P35)),""))</f>
        <v/>
      </c>
      <c r="O35" s="58" t="str">
        <f t="shared" si="1"/>
        <v/>
      </c>
      <c r="P35" s="58" t="str">
        <f t="shared" si="2"/>
        <v/>
      </c>
    </row>
    <row r="36" spans="2:16" ht="27" customHeight="1">
      <c r="B36" s="397">
        <f>B35+1</f>
        <v>13</v>
      </c>
      <c r="C36" s="296"/>
      <c r="D36" s="256" t="str">
        <f>IF('1_入力シート'!C26=0,"",'1_入力シート'!C26)</f>
        <v/>
      </c>
      <c r="E36" s="257" t="str">
        <f>IF('1_入力シート'!E26=0,"",'1_入力シート'!E26)</f>
        <v/>
      </c>
      <c r="F36" s="199" t="str">
        <f>IF('1_入力シート'!G26=0,"",'1_入力シート'!G26)</f>
        <v/>
      </c>
      <c r="G36" s="200">
        <f>IF('1_入力シート'!H26=0,0,'1_入力シート'!H26)</f>
        <v>0</v>
      </c>
      <c r="H36" s="201" t="str">
        <f>IFERROR(IF(D36='99_炭素貯蔵量算定データベース'!$B$3,VLOOKUP(F36,'99_炭素貯蔵量算定データベース'!$F$3:$H$66,3,FALSE),IF(D36='99_炭素貯蔵量算定データベース'!$B$4,'99_炭素貯蔵量算定データベース'!$C$4,IF(D36='99_炭素貯蔵量算定データベース'!$B$5,'99_炭素貯蔵量算定データベース'!$C$5,IF(D36='99_炭素貯蔵量算定データベース'!$B$6,'99_炭素貯蔵量算定データベース'!$C$6,IF(D36='99_炭素貯蔵量算定データベース'!$B$7,'99_炭素貯蔵量算定データベース'!$C$7,IF(D36='99_炭素貯蔵量算定データベース'!$B$8,'99_炭素貯蔵量算定データベース'!$C$8,"")))))),"")</f>
        <v/>
      </c>
      <c r="I36" s="200"/>
      <c r="J36" s="200"/>
      <c r="K36" s="201" t="str">
        <f>IFERROR(IF(D36='99_炭素貯蔵量算定データベース'!$B$3,VLOOKUP(I36,'99_炭素貯蔵量算定データベース'!$J$3:$L$85,3,FALSE),IF(D36='99_炭素貯蔵量算定データベース'!$B$4,'99_炭素貯蔵量算定データベース'!$C$4,IF(D36='99_炭素貯蔵量算定データベース'!$B$5,'99_炭素貯蔵量算定データベース'!$C$5,IF(D36='99_炭素貯蔵量算定データベース'!$B$6,'99_炭素貯蔵量算定データベース'!$C$6,IF(D36='99_炭素貯蔵量算定データベース'!$B$7,'99_炭素貯蔵量算定データベース'!$C$7,IF(D36='99_炭素貯蔵量算定データベース'!$B$8,'99_炭素貯蔵量算定データベース'!$C$8,"")))))),"")</f>
        <v/>
      </c>
      <c r="L36" s="58">
        <f t="shared" si="0"/>
        <v>0</v>
      </c>
      <c r="M36" s="59" t="str">
        <f>IFERROR(VLOOKUP(D36,'99_炭素貯蔵量算定データベース'!$B$3:$D$8,3,FALSE),"")</f>
        <v/>
      </c>
      <c r="N36" s="58" t="str">
        <f t="array" ref="N36">IF(IFERROR(SUM(IF(ISERROR(O36:P36),"",O36:P36)),"")=0,"",IFERROR(SUM(IF(ISERROR(O36:P36),"",O36:P36)),""))</f>
        <v/>
      </c>
      <c r="O36" s="58" t="str">
        <f t="shared" si="1"/>
        <v/>
      </c>
      <c r="P36" s="58" t="str">
        <f t="shared" si="2"/>
        <v/>
      </c>
    </row>
    <row r="37" spans="2:16" ht="27" customHeight="1">
      <c r="B37" s="397">
        <f>B36+1</f>
        <v>14</v>
      </c>
      <c r="C37" s="296"/>
      <c r="D37" s="256" t="str">
        <f>IF('1_入力シート'!C27=0,"",'1_入力シート'!C27)</f>
        <v/>
      </c>
      <c r="E37" s="257" t="str">
        <f>IF('1_入力シート'!E27=0,"",'1_入力シート'!E27)</f>
        <v/>
      </c>
      <c r="F37" s="199" t="str">
        <f>IF('1_入力シート'!G27=0,"",'1_入力シート'!G27)</f>
        <v/>
      </c>
      <c r="G37" s="200">
        <f>IF('1_入力シート'!H27=0,0,'1_入力シート'!H27)</f>
        <v>0</v>
      </c>
      <c r="H37" s="201" t="str">
        <f>IFERROR(IF(D37='99_炭素貯蔵量算定データベース'!$B$3,VLOOKUP(F37,'99_炭素貯蔵量算定データベース'!$F$3:$H$66,3,FALSE),IF(D37='99_炭素貯蔵量算定データベース'!$B$4,'99_炭素貯蔵量算定データベース'!$C$4,IF(D37='99_炭素貯蔵量算定データベース'!$B$5,'99_炭素貯蔵量算定データベース'!$C$5,IF(D37='99_炭素貯蔵量算定データベース'!$B$6,'99_炭素貯蔵量算定データベース'!$C$6,IF(D37='99_炭素貯蔵量算定データベース'!$B$7,'99_炭素貯蔵量算定データベース'!$C$7,IF(D37='99_炭素貯蔵量算定データベース'!$B$8,'99_炭素貯蔵量算定データベース'!$C$8,"")))))),"")</f>
        <v/>
      </c>
      <c r="I37" s="200"/>
      <c r="J37" s="200"/>
      <c r="K37" s="201" t="str">
        <f>IFERROR(IF(D37='99_炭素貯蔵量算定データベース'!$B$3,VLOOKUP(I37,'99_炭素貯蔵量算定データベース'!$J$3:$L$85,3,FALSE),IF(D37='99_炭素貯蔵量算定データベース'!$B$4,'99_炭素貯蔵量算定データベース'!$C$4,IF(D37='99_炭素貯蔵量算定データベース'!$B$5,'99_炭素貯蔵量算定データベース'!$C$5,IF(D37='99_炭素貯蔵量算定データベース'!$B$6,'99_炭素貯蔵量算定データベース'!$C$6,IF(D37='99_炭素貯蔵量算定データベース'!$B$7,'99_炭素貯蔵量算定データベース'!$C$7,IF(D37='99_炭素貯蔵量算定データベース'!$B$8,'99_炭素貯蔵量算定データベース'!$C$8,"")))))),"")</f>
        <v/>
      </c>
      <c r="L37" s="58">
        <f t="shared" si="0"/>
        <v>0</v>
      </c>
      <c r="M37" s="59" t="str">
        <f>IFERROR(VLOOKUP(D37,'99_炭素貯蔵量算定データベース'!$B$3:$D$8,3,FALSE),"")</f>
        <v/>
      </c>
      <c r="N37" s="58" t="str">
        <f t="array" ref="N37">IF(IFERROR(SUM(IF(ISERROR(O37:P37),"",O37:P37)),"")=0,"",IFERROR(SUM(IF(ISERROR(O37:P37),"",O37:P37)),""))</f>
        <v/>
      </c>
      <c r="O37" s="58" t="str">
        <f t="shared" si="1"/>
        <v/>
      </c>
      <c r="P37" s="58" t="str">
        <f t="shared" si="2"/>
        <v/>
      </c>
    </row>
    <row r="38" spans="2:16" ht="27" customHeight="1">
      <c r="B38" s="397">
        <f t="shared" si="3"/>
        <v>15</v>
      </c>
      <c r="C38" s="296"/>
      <c r="D38" s="256" t="str">
        <f>IF('1_入力シート'!C28=0,"",'1_入力シート'!C28)</f>
        <v/>
      </c>
      <c r="E38" s="257" t="str">
        <f>IF('1_入力シート'!E28=0,"",'1_入力シート'!E28)</f>
        <v/>
      </c>
      <c r="F38" s="199" t="str">
        <f>IF('1_入力シート'!G28=0,"",'1_入力シート'!G28)</f>
        <v/>
      </c>
      <c r="G38" s="200">
        <f>IF('1_入力シート'!H28=0,0,'1_入力シート'!H28)</f>
        <v>0</v>
      </c>
      <c r="H38" s="201" t="str">
        <f>IFERROR(IF(D38='99_炭素貯蔵量算定データベース'!$B$3,VLOOKUP(F38,'99_炭素貯蔵量算定データベース'!$F$3:$H$66,3,FALSE),IF(D38='99_炭素貯蔵量算定データベース'!$B$4,'99_炭素貯蔵量算定データベース'!$C$4,IF(D38='99_炭素貯蔵量算定データベース'!$B$5,'99_炭素貯蔵量算定データベース'!$C$5,IF(D38='99_炭素貯蔵量算定データベース'!$B$6,'99_炭素貯蔵量算定データベース'!$C$6,IF(D38='99_炭素貯蔵量算定データベース'!$B$7,'99_炭素貯蔵量算定データベース'!$C$7,IF(D38='99_炭素貯蔵量算定データベース'!$B$8,'99_炭素貯蔵量算定データベース'!$C$8,"")))))),"")</f>
        <v/>
      </c>
      <c r="I38" s="200"/>
      <c r="J38" s="200"/>
      <c r="K38" s="201" t="str">
        <f>IFERROR(IF(D38='99_炭素貯蔵量算定データベース'!$B$3,VLOOKUP(I38,'99_炭素貯蔵量算定データベース'!$J$3:$L$85,3,FALSE),IF(D38='99_炭素貯蔵量算定データベース'!$B$4,'99_炭素貯蔵量算定データベース'!$C$4,IF(D38='99_炭素貯蔵量算定データベース'!$B$5,'99_炭素貯蔵量算定データベース'!$C$5,IF(D38='99_炭素貯蔵量算定データベース'!$B$6,'99_炭素貯蔵量算定データベース'!$C$6,IF(D38='99_炭素貯蔵量算定データベース'!$B$7,'99_炭素貯蔵量算定データベース'!$C$7,IF(D38='99_炭素貯蔵量算定データベース'!$B$8,'99_炭素貯蔵量算定データベース'!$C$8,"")))))),"")</f>
        <v/>
      </c>
      <c r="L38" s="58">
        <f t="shared" si="0"/>
        <v>0</v>
      </c>
      <c r="M38" s="59" t="str">
        <f>IFERROR(VLOOKUP(D38,'99_炭素貯蔵量算定データベース'!$B$3:$D$8,3,FALSE),"")</f>
        <v/>
      </c>
      <c r="N38" s="58" t="str">
        <f t="array" ref="N38">IF(IFERROR(SUM(IF(ISERROR(O38:P38),"",O38:P38)),"")=0,"",IFERROR(SUM(IF(ISERROR(O38:P38),"",O38:P38)),""))</f>
        <v/>
      </c>
      <c r="O38" s="58" t="str">
        <f t="shared" si="1"/>
        <v/>
      </c>
      <c r="P38" s="58" t="str">
        <f t="shared" si="2"/>
        <v/>
      </c>
    </row>
    <row r="39" spans="2:16" ht="27" customHeight="1">
      <c r="B39" s="397">
        <f t="shared" si="3"/>
        <v>16</v>
      </c>
      <c r="C39" s="296"/>
      <c r="D39" s="256" t="str">
        <f>IF('1_入力シート'!C29=0,"",'1_入力シート'!C29)</f>
        <v/>
      </c>
      <c r="E39" s="257" t="str">
        <f>IF('1_入力シート'!E29=0,"",'1_入力シート'!E29)</f>
        <v/>
      </c>
      <c r="F39" s="199" t="str">
        <f>IF('1_入力シート'!G29=0,"",'1_入力シート'!G29)</f>
        <v/>
      </c>
      <c r="G39" s="200">
        <f>IF('1_入力シート'!H29=0,0,'1_入力シート'!H29)</f>
        <v>0</v>
      </c>
      <c r="H39" s="201" t="str">
        <f>IFERROR(IF(D39='99_炭素貯蔵量算定データベース'!$B$3,VLOOKUP(F39,'99_炭素貯蔵量算定データベース'!$F$3:$H$66,3,FALSE),IF(D39='99_炭素貯蔵量算定データベース'!$B$4,'99_炭素貯蔵量算定データベース'!$C$4,IF(D39='99_炭素貯蔵量算定データベース'!$B$5,'99_炭素貯蔵量算定データベース'!$C$5,IF(D39='99_炭素貯蔵量算定データベース'!$B$6,'99_炭素貯蔵量算定データベース'!$C$6,IF(D39='99_炭素貯蔵量算定データベース'!$B$7,'99_炭素貯蔵量算定データベース'!$C$7,IF(D39='99_炭素貯蔵量算定データベース'!$B$8,'99_炭素貯蔵量算定データベース'!$C$8,"")))))),"")</f>
        <v/>
      </c>
      <c r="I39" s="200"/>
      <c r="J39" s="200"/>
      <c r="K39" s="201" t="str">
        <f>IFERROR(IF(D39='99_炭素貯蔵量算定データベース'!$B$3,VLOOKUP(I39,'99_炭素貯蔵量算定データベース'!$J$3:$L$85,3,FALSE),IF(D39='99_炭素貯蔵量算定データベース'!$B$4,'99_炭素貯蔵量算定データベース'!$C$4,IF(D39='99_炭素貯蔵量算定データベース'!$B$5,'99_炭素貯蔵量算定データベース'!$C$5,IF(D39='99_炭素貯蔵量算定データベース'!$B$6,'99_炭素貯蔵量算定データベース'!$C$6,IF(D39='99_炭素貯蔵量算定データベース'!$B$7,'99_炭素貯蔵量算定データベース'!$C$7,IF(D39='99_炭素貯蔵量算定データベース'!$B$8,'99_炭素貯蔵量算定データベース'!$C$8,"")))))),"")</f>
        <v/>
      </c>
      <c r="L39" s="58">
        <f t="shared" si="0"/>
        <v>0</v>
      </c>
      <c r="M39" s="59" t="str">
        <f>IFERROR(VLOOKUP(D39,'99_炭素貯蔵量算定データベース'!$B$3:$D$8,3,FALSE),"")</f>
        <v/>
      </c>
      <c r="N39" s="58" t="str">
        <f t="array" ref="N39">IF(IFERROR(SUM(IF(ISERROR(O39:P39),"",O39:P39)),"")=0,"",IFERROR(SUM(IF(ISERROR(O39:P39),"",O39:P39)),""))</f>
        <v/>
      </c>
      <c r="O39" s="58" t="str">
        <f t="shared" si="1"/>
        <v/>
      </c>
      <c r="P39" s="58" t="str">
        <f t="shared" si="2"/>
        <v/>
      </c>
    </row>
    <row r="40" spans="2:16" ht="27" customHeight="1">
      <c r="B40" s="397">
        <f t="shared" si="3"/>
        <v>17</v>
      </c>
      <c r="C40" s="296"/>
      <c r="D40" s="256" t="str">
        <f>IF('1_入力シート'!C30=0,"",'1_入力シート'!C30)</f>
        <v/>
      </c>
      <c r="E40" s="257" t="str">
        <f>IF('1_入力シート'!E30=0,"",'1_入力シート'!E30)</f>
        <v/>
      </c>
      <c r="F40" s="199" t="str">
        <f>IF('1_入力シート'!G30=0,"",'1_入力シート'!G30)</f>
        <v/>
      </c>
      <c r="G40" s="200">
        <f>IF('1_入力シート'!H30=0,0,'1_入力シート'!H30)</f>
        <v>0</v>
      </c>
      <c r="H40" s="201" t="str">
        <f>IFERROR(IF(D40='99_炭素貯蔵量算定データベース'!$B$3,VLOOKUP(F40,'99_炭素貯蔵量算定データベース'!$F$3:$H$66,3,FALSE),IF(D40='99_炭素貯蔵量算定データベース'!$B$4,'99_炭素貯蔵量算定データベース'!$C$4,IF(D40='99_炭素貯蔵量算定データベース'!$B$5,'99_炭素貯蔵量算定データベース'!$C$5,IF(D40='99_炭素貯蔵量算定データベース'!$B$6,'99_炭素貯蔵量算定データベース'!$C$6,IF(D40='99_炭素貯蔵量算定データベース'!$B$7,'99_炭素貯蔵量算定データベース'!$C$7,IF(D40='99_炭素貯蔵量算定データベース'!$B$8,'99_炭素貯蔵量算定データベース'!$C$8,"")))))),"")</f>
        <v/>
      </c>
      <c r="I40" s="200"/>
      <c r="J40" s="200"/>
      <c r="K40" s="201" t="str">
        <f>IFERROR(IF(D40='99_炭素貯蔵量算定データベース'!$B$3,VLOOKUP(I40,'99_炭素貯蔵量算定データベース'!$J$3:$L$85,3,FALSE),IF(D40='99_炭素貯蔵量算定データベース'!$B$4,'99_炭素貯蔵量算定データベース'!$C$4,IF(D40='99_炭素貯蔵量算定データベース'!$B$5,'99_炭素貯蔵量算定データベース'!$C$5,IF(D40='99_炭素貯蔵量算定データベース'!$B$6,'99_炭素貯蔵量算定データベース'!$C$6,IF(D40='99_炭素貯蔵量算定データベース'!$B$7,'99_炭素貯蔵量算定データベース'!$C$7,IF(D40='99_炭素貯蔵量算定データベース'!$B$8,'99_炭素貯蔵量算定データベース'!$C$8,"")))))),"")</f>
        <v/>
      </c>
      <c r="L40" s="58">
        <f t="shared" si="0"/>
        <v>0</v>
      </c>
      <c r="M40" s="59" t="str">
        <f>IFERROR(VLOOKUP(D40,'99_炭素貯蔵量算定データベース'!$B$3:$D$8,3,FALSE),"")</f>
        <v/>
      </c>
      <c r="N40" s="58" t="str">
        <f t="array" ref="N40">IF(IFERROR(SUM(IF(ISERROR(O40:P40),"",O40:P40)),"")=0,"",IFERROR(SUM(IF(ISERROR(O40:P40),"",O40:P40)),""))</f>
        <v/>
      </c>
      <c r="O40" s="58" t="str">
        <f t="shared" si="1"/>
        <v/>
      </c>
      <c r="P40" s="58" t="str">
        <f t="shared" si="2"/>
        <v/>
      </c>
    </row>
    <row r="41" spans="2:16" ht="27" customHeight="1">
      <c r="B41" s="397">
        <f t="shared" si="3"/>
        <v>18</v>
      </c>
      <c r="C41" s="296"/>
      <c r="D41" s="256" t="str">
        <f>IF('1_入力シート'!C31=0,"",'1_入力シート'!C31)</f>
        <v/>
      </c>
      <c r="E41" s="257" t="str">
        <f>IF('1_入力シート'!E31=0,"",'1_入力シート'!E31)</f>
        <v/>
      </c>
      <c r="F41" s="199" t="str">
        <f>IF('1_入力シート'!G31=0,"",'1_入力シート'!G31)</f>
        <v/>
      </c>
      <c r="G41" s="200">
        <f>IF('1_入力シート'!H31=0,0,'1_入力シート'!H31)</f>
        <v>0</v>
      </c>
      <c r="H41" s="201" t="str">
        <f>IFERROR(IF(D41='99_炭素貯蔵量算定データベース'!$B$3,VLOOKUP(F41,'99_炭素貯蔵量算定データベース'!$F$3:$H$66,3,FALSE),IF(D41='99_炭素貯蔵量算定データベース'!$B$4,'99_炭素貯蔵量算定データベース'!$C$4,IF(D41='99_炭素貯蔵量算定データベース'!$B$5,'99_炭素貯蔵量算定データベース'!$C$5,IF(D41='99_炭素貯蔵量算定データベース'!$B$6,'99_炭素貯蔵量算定データベース'!$C$6,IF(D41='99_炭素貯蔵量算定データベース'!$B$7,'99_炭素貯蔵量算定データベース'!$C$7,IF(D41='99_炭素貯蔵量算定データベース'!$B$8,'99_炭素貯蔵量算定データベース'!$C$8,"")))))),"")</f>
        <v/>
      </c>
      <c r="I41" s="200"/>
      <c r="J41" s="200"/>
      <c r="K41" s="201" t="str">
        <f>IFERROR(IF(D41='99_炭素貯蔵量算定データベース'!$B$3,VLOOKUP(I41,'99_炭素貯蔵量算定データベース'!$J$3:$L$85,3,FALSE),IF(D41='99_炭素貯蔵量算定データベース'!$B$4,'99_炭素貯蔵量算定データベース'!$C$4,IF(D41='99_炭素貯蔵量算定データベース'!$B$5,'99_炭素貯蔵量算定データベース'!$C$5,IF(D41='99_炭素貯蔵量算定データベース'!$B$6,'99_炭素貯蔵量算定データベース'!$C$6,IF(D41='99_炭素貯蔵量算定データベース'!$B$7,'99_炭素貯蔵量算定データベース'!$C$7,IF(D41='99_炭素貯蔵量算定データベース'!$B$8,'99_炭素貯蔵量算定データベース'!$C$8,"")))))),"")</f>
        <v/>
      </c>
      <c r="L41" s="58">
        <f t="shared" si="0"/>
        <v>0</v>
      </c>
      <c r="M41" s="59" t="str">
        <f>IFERROR(VLOOKUP(D41,'99_炭素貯蔵量算定データベース'!$B$3:$D$8,3,FALSE),"")</f>
        <v/>
      </c>
      <c r="N41" s="58" t="str">
        <f t="array" ref="N41">IF(IFERROR(SUM(IF(ISERROR(O41:P41),"",O41:P41)),"")=0,"",IFERROR(SUM(IF(ISERROR(O41:P41),"",O41:P41)),""))</f>
        <v/>
      </c>
      <c r="O41" s="58" t="str">
        <f t="shared" si="1"/>
        <v/>
      </c>
      <c r="P41" s="58" t="str">
        <f t="shared" si="2"/>
        <v/>
      </c>
    </row>
    <row r="42" spans="2:16" ht="27" customHeight="1">
      <c r="B42" s="397">
        <f t="shared" si="3"/>
        <v>19</v>
      </c>
      <c r="C42" s="296"/>
      <c r="D42" s="256" t="str">
        <f>IF('1_入力シート'!C32=0,"",'1_入力シート'!C32)</f>
        <v/>
      </c>
      <c r="E42" s="257" t="str">
        <f>IF('1_入力シート'!E32=0,"",'1_入力シート'!E32)</f>
        <v/>
      </c>
      <c r="F42" s="199" t="str">
        <f>IF('1_入力シート'!G32=0,"",'1_入力シート'!G32)</f>
        <v/>
      </c>
      <c r="G42" s="200">
        <f>IF('1_入力シート'!H32=0,0,'1_入力シート'!H32)</f>
        <v>0</v>
      </c>
      <c r="H42" s="201" t="str">
        <f>IFERROR(IF(D42='99_炭素貯蔵量算定データベース'!$B$3,VLOOKUP(F42,'99_炭素貯蔵量算定データベース'!$F$3:$H$66,3,FALSE),IF(D42='99_炭素貯蔵量算定データベース'!$B$4,'99_炭素貯蔵量算定データベース'!$C$4,IF(D42='99_炭素貯蔵量算定データベース'!$B$5,'99_炭素貯蔵量算定データベース'!$C$5,IF(D42='99_炭素貯蔵量算定データベース'!$B$6,'99_炭素貯蔵量算定データベース'!$C$6,IF(D42='99_炭素貯蔵量算定データベース'!$B$7,'99_炭素貯蔵量算定データベース'!$C$7,IF(D42='99_炭素貯蔵量算定データベース'!$B$8,'99_炭素貯蔵量算定データベース'!$C$8,"")))))),"")</f>
        <v/>
      </c>
      <c r="I42" s="200"/>
      <c r="J42" s="200"/>
      <c r="K42" s="201" t="str">
        <f>IFERROR(IF(D42='99_炭素貯蔵量算定データベース'!$B$3,VLOOKUP(I42,'99_炭素貯蔵量算定データベース'!$J$3:$L$85,3,FALSE),IF(D42='99_炭素貯蔵量算定データベース'!$B$4,'99_炭素貯蔵量算定データベース'!$C$4,IF(D42='99_炭素貯蔵量算定データベース'!$B$5,'99_炭素貯蔵量算定データベース'!$C$5,IF(D42='99_炭素貯蔵量算定データベース'!$B$6,'99_炭素貯蔵量算定データベース'!$C$6,IF(D42='99_炭素貯蔵量算定データベース'!$B$7,'99_炭素貯蔵量算定データベース'!$C$7,IF(D42='99_炭素貯蔵量算定データベース'!$B$8,'99_炭素貯蔵量算定データベース'!$C$8,"")))))),"")</f>
        <v/>
      </c>
      <c r="L42" s="58">
        <f t="shared" si="0"/>
        <v>0</v>
      </c>
      <c r="M42" s="59" t="str">
        <f>IFERROR(VLOOKUP(D42,'99_炭素貯蔵量算定データベース'!$B$3:$D$8,3,FALSE),"")</f>
        <v/>
      </c>
      <c r="N42" s="58" t="str">
        <f t="array" ref="N42">IF(IFERROR(SUM(IF(ISERROR(O42:P42),"",O42:P42)),"")=0,"",IFERROR(SUM(IF(ISERROR(O42:P42),"",O42:P42)),""))</f>
        <v/>
      </c>
      <c r="O42" s="58" t="str">
        <f t="shared" si="1"/>
        <v/>
      </c>
      <c r="P42" s="58" t="str">
        <f t="shared" si="2"/>
        <v/>
      </c>
    </row>
    <row r="43" spans="2:16" ht="27" customHeight="1">
      <c r="B43" s="397">
        <f t="shared" si="3"/>
        <v>20</v>
      </c>
      <c r="C43" s="296"/>
      <c r="D43" s="256" t="str">
        <f>IF('1_入力シート'!C33=0,"",'1_入力シート'!C33)</f>
        <v/>
      </c>
      <c r="E43" s="257" t="str">
        <f>IF('1_入力シート'!E33=0,"",'1_入力シート'!E33)</f>
        <v/>
      </c>
      <c r="F43" s="199" t="str">
        <f>IF('1_入力シート'!G33=0,"",'1_入力シート'!G33)</f>
        <v/>
      </c>
      <c r="G43" s="200">
        <f>IF('1_入力シート'!H33=0,0,'1_入力シート'!H33)</f>
        <v>0</v>
      </c>
      <c r="H43" s="201" t="str">
        <f>IFERROR(IF(D43='99_炭素貯蔵量算定データベース'!$B$3,VLOOKUP(F43,'99_炭素貯蔵量算定データベース'!$F$3:$H$66,3,FALSE),IF(D43='99_炭素貯蔵量算定データベース'!$B$4,'99_炭素貯蔵量算定データベース'!$C$4,IF(D43='99_炭素貯蔵量算定データベース'!$B$5,'99_炭素貯蔵量算定データベース'!$C$5,IF(D43='99_炭素貯蔵量算定データベース'!$B$6,'99_炭素貯蔵量算定データベース'!$C$6,IF(D43='99_炭素貯蔵量算定データベース'!$B$7,'99_炭素貯蔵量算定データベース'!$C$7,IF(D43='99_炭素貯蔵量算定データベース'!$B$8,'99_炭素貯蔵量算定データベース'!$C$8,"")))))),"")</f>
        <v/>
      </c>
      <c r="I43" s="200"/>
      <c r="J43" s="200"/>
      <c r="K43" s="201" t="str">
        <f>IFERROR(IF(D43='99_炭素貯蔵量算定データベース'!$B$3,VLOOKUP(I43,'99_炭素貯蔵量算定データベース'!$J$3:$L$85,3,FALSE),IF(D43='99_炭素貯蔵量算定データベース'!$B$4,'99_炭素貯蔵量算定データベース'!$C$4,IF(D43='99_炭素貯蔵量算定データベース'!$B$5,'99_炭素貯蔵量算定データベース'!$C$5,IF(D43='99_炭素貯蔵量算定データベース'!$B$6,'99_炭素貯蔵量算定データベース'!$C$6,IF(D43='99_炭素貯蔵量算定データベース'!$B$7,'99_炭素貯蔵量算定データベース'!$C$7,IF(D43='99_炭素貯蔵量算定データベース'!$B$8,'99_炭素貯蔵量算定データベース'!$C$8,"")))))),"")</f>
        <v/>
      </c>
      <c r="L43" s="58">
        <f t="shared" si="0"/>
        <v>0</v>
      </c>
      <c r="M43" s="59" t="str">
        <f>IFERROR(VLOOKUP(D43,'99_炭素貯蔵量算定データベース'!$B$3:$D$8,3,FALSE),"")</f>
        <v/>
      </c>
      <c r="N43" s="58" t="str">
        <f t="array" ref="N43">IF(IFERROR(SUM(IF(ISERROR(O43:P43),"",O43:P43)),"")=0,"",IFERROR(SUM(IF(ISERROR(O43:P43),"",O43:P43)),""))</f>
        <v/>
      </c>
      <c r="O43" s="58" t="str">
        <f t="shared" si="1"/>
        <v/>
      </c>
      <c r="P43" s="58" t="str">
        <f t="shared" si="2"/>
        <v/>
      </c>
    </row>
    <row r="44" spans="2:16" ht="27" customHeight="1">
      <c r="B44" s="397">
        <f t="shared" si="3"/>
        <v>21</v>
      </c>
      <c r="C44" s="296"/>
      <c r="D44" s="256" t="str">
        <f>IF('1_入力シート'!C34=0,"",'1_入力シート'!C34)</f>
        <v/>
      </c>
      <c r="E44" s="257" t="str">
        <f>IF('1_入力シート'!E34=0,"",'1_入力シート'!E34)</f>
        <v/>
      </c>
      <c r="F44" s="199" t="str">
        <f>IF('1_入力シート'!G34=0,"",'1_入力シート'!G34)</f>
        <v/>
      </c>
      <c r="G44" s="200">
        <f>IF('1_入力シート'!H34=0,0,'1_入力シート'!H34)</f>
        <v>0</v>
      </c>
      <c r="H44" s="201" t="str">
        <f>IFERROR(IF(D44='99_炭素貯蔵量算定データベース'!$B$3,VLOOKUP(F44,'99_炭素貯蔵量算定データベース'!$F$3:$H$66,3,FALSE),IF(D44='99_炭素貯蔵量算定データベース'!$B$4,'99_炭素貯蔵量算定データベース'!$C$4,IF(D44='99_炭素貯蔵量算定データベース'!$B$5,'99_炭素貯蔵量算定データベース'!$C$5,IF(D44='99_炭素貯蔵量算定データベース'!$B$6,'99_炭素貯蔵量算定データベース'!$C$6,IF(D44='99_炭素貯蔵量算定データベース'!$B$7,'99_炭素貯蔵量算定データベース'!$C$7,IF(D44='99_炭素貯蔵量算定データベース'!$B$8,'99_炭素貯蔵量算定データベース'!$C$8,"")))))),"")</f>
        <v/>
      </c>
      <c r="I44" s="200"/>
      <c r="J44" s="200"/>
      <c r="K44" s="201" t="str">
        <f>IFERROR(IF(D44='99_炭素貯蔵量算定データベース'!$B$3,VLOOKUP(I44,'99_炭素貯蔵量算定データベース'!$J$3:$L$85,3,FALSE),IF(D44='99_炭素貯蔵量算定データベース'!$B$4,'99_炭素貯蔵量算定データベース'!$C$4,IF(D44='99_炭素貯蔵量算定データベース'!$B$5,'99_炭素貯蔵量算定データベース'!$C$5,IF(D44='99_炭素貯蔵量算定データベース'!$B$6,'99_炭素貯蔵量算定データベース'!$C$6,IF(D44='99_炭素貯蔵量算定データベース'!$B$7,'99_炭素貯蔵量算定データベース'!$C$7,IF(D44='99_炭素貯蔵量算定データベース'!$B$8,'99_炭素貯蔵量算定データベース'!$C$8,"")))))),"")</f>
        <v/>
      </c>
      <c r="L44" s="58">
        <f t="shared" si="0"/>
        <v>0</v>
      </c>
      <c r="M44" s="59" t="str">
        <f>IFERROR(VLOOKUP(D44,'99_炭素貯蔵量算定データベース'!$B$3:$D$8,3,FALSE),"")</f>
        <v/>
      </c>
      <c r="N44" s="58" t="str">
        <f t="array" ref="N44">IF(IFERROR(SUM(IF(ISERROR(O44:P44),"",O44:P44)),"")=0,"",IFERROR(SUM(IF(ISERROR(O44:P44),"",O44:P44)),""))</f>
        <v/>
      </c>
      <c r="O44" s="58" t="str">
        <f t="shared" si="1"/>
        <v/>
      </c>
      <c r="P44" s="58" t="str">
        <f t="shared" si="2"/>
        <v/>
      </c>
    </row>
    <row r="45" spans="2:16" ht="27" customHeight="1">
      <c r="B45" s="397">
        <f t="shared" si="3"/>
        <v>22</v>
      </c>
      <c r="C45" s="296"/>
      <c r="D45" s="256" t="str">
        <f>IF('1_入力シート'!C35=0,"",'1_入力シート'!C35)</f>
        <v/>
      </c>
      <c r="E45" s="257" t="str">
        <f>IF('1_入力シート'!E35=0,"",'1_入力シート'!E35)</f>
        <v/>
      </c>
      <c r="F45" s="199" t="str">
        <f>IF('1_入力シート'!G35=0,"",'1_入力シート'!G35)</f>
        <v/>
      </c>
      <c r="G45" s="200">
        <f>IF('1_入力シート'!H35=0,0,'1_入力シート'!H35)</f>
        <v>0</v>
      </c>
      <c r="H45" s="201" t="str">
        <f>IFERROR(IF(D45='99_炭素貯蔵量算定データベース'!$B$3,VLOOKUP(F45,'99_炭素貯蔵量算定データベース'!$F$3:$H$66,3,FALSE),IF(D45='99_炭素貯蔵量算定データベース'!$B$4,'99_炭素貯蔵量算定データベース'!$C$4,IF(D45='99_炭素貯蔵量算定データベース'!$B$5,'99_炭素貯蔵量算定データベース'!$C$5,IF(D45='99_炭素貯蔵量算定データベース'!$B$6,'99_炭素貯蔵量算定データベース'!$C$6,IF(D45='99_炭素貯蔵量算定データベース'!$B$7,'99_炭素貯蔵量算定データベース'!$C$7,IF(D45='99_炭素貯蔵量算定データベース'!$B$8,'99_炭素貯蔵量算定データベース'!$C$8,"")))))),"")</f>
        <v/>
      </c>
      <c r="I45" s="200"/>
      <c r="J45" s="200"/>
      <c r="K45" s="201" t="str">
        <f>IFERROR(IF(D45='99_炭素貯蔵量算定データベース'!$B$3,VLOOKUP(I45,'99_炭素貯蔵量算定データベース'!$J$3:$L$85,3,FALSE),IF(D45='99_炭素貯蔵量算定データベース'!$B$4,'99_炭素貯蔵量算定データベース'!$C$4,IF(D45='99_炭素貯蔵量算定データベース'!$B$5,'99_炭素貯蔵量算定データベース'!$C$5,IF(D45='99_炭素貯蔵量算定データベース'!$B$6,'99_炭素貯蔵量算定データベース'!$C$6,IF(D45='99_炭素貯蔵量算定データベース'!$B$7,'99_炭素貯蔵量算定データベース'!$C$7,IF(D45='99_炭素貯蔵量算定データベース'!$B$8,'99_炭素貯蔵量算定データベース'!$C$8,"")))))),"")</f>
        <v/>
      </c>
      <c r="L45" s="58">
        <f t="shared" si="0"/>
        <v>0</v>
      </c>
      <c r="M45" s="59" t="str">
        <f>IFERROR(VLOOKUP(D45,'99_炭素貯蔵量算定データベース'!$B$3:$D$8,3,FALSE),"")</f>
        <v/>
      </c>
      <c r="N45" s="58" t="str">
        <f t="array" ref="N45">IF(IFERROR(SUM(IF(ISERROR(O45:P45),"",O45:P45)),"")=0,"",IFERROR(SUM(IF(ISERROR(O45:P45),"",O45:P45)),""))</f>
        <v/>
      </c>
      <c r="O45" s="58" t="str">
        <f t="shared" si="1"/>
        <v/>
      </c>
      <c r="P45" s="58" t="str">
        <f t="shared" si="2"/>
        <v/>
      </c>
    </row>
    <row r="46" spans="2:16" ht="27" customHeight="1">
      <c r="B46" s="397">
        <f t="shared" si="3"/>
        <v>23</v>
      </c>
      <c r="C46" s="296"/>
      <c r="D46" s="256" t="str">
        <f>IF('1_入力シート'!C36=0,"",'1_入力シート'!C36)</f>
        <v/>
      </c>
      <c r="E46" s="257" t="str">
        <f>IF('1_入力シート'!E36=0,"",'1_入力シート'!E36)</f>
        <v/>
      </c>
      <c r="F46" s="199" t="str">
        <f>IF('1_入力シート'!G36=0,"",'1_入力シート'!G36)</f>
        <v/>
      </c>
      <c r="G46" s="200">
        <f>IF('1_入力シート'!H36=0,0,'1_入力シート'!H36)</f>
        <v>0</v>
      </c>
      <c r="H46" s="201" t="str">
        <f>IFERROR(IF(D46='99_炭素貯蔵量算定データベース'!$B$3,VLOOKUP(F46,'99_炭素貯蔵量算定データベース'!$F$3:$H$66,3,FALSE),IF(D46='99_炭素貯蔵量算定データベース'!$B$4,'99_炭素貯蔵量算定データベース'!$C$4,IF(D46='99_炭素貯蔵量算定データベース'!$B$5,'99_炭素貯蔵量算定データベース'!$C$5,IF(D46='99_炭素貯蔵量算定データベース'!$B$6,'99_炭素貯蔵量算定データベース'!$C$6,IF(D46='99_炭素貯蔵量算定データベース'!$B$7,'99_炭素貯蔵量算定データベース'!$C$7,IF(D46='99_炭素貯蔵量算定データベース'!$B$8,'99_炭素貯蔵量算定データベース'!$C$8,"")))))),"")</f>
        <v/>
      </c>
      <c r="I46" s="200"/>
      <c r="J46" s="200"/>
      <c r="K46" s="201" t="str">
        <f>IFERROR(IF(D46='99_炭素貯蔵量算定データベース'!$B$3,VLOOKUP(I46,'99_炭素貯蔵量算定データベース'!$J$3:$L$85,3,FALSE),IF(D46='99_炭素貯蔵量算定データベース'!$B$4,'99_炭素貯蔵量算定データベース'!$C$4,IF(D46='99_炭素貯蔵量算定データベース'!$B$5,'99_炭素貯蔵量算定データベース'!$C$5,IF(D46='99_炭素貯蔵量算定データベース'!$B$6,'99_炭素貯蔵量算定データベース'!$C$6,IF(D46='99_炭素貯蔵量算定データベース'!$B$7,'99_炭素貯蔵量算定データベース'!$C$7,IF(D46='99_炭素貯蔵量算定データベース'!$B$8,'99_炭素貯蔵量算定データベース'!$C$8,"")))))),"")</f>
        <v/>
      </c>
      <c r="L46" s="58">
        <f t="shared" si="0"/>
        <v>0</v>
      </c>
      <c r="M46" s="59" t="str">
        <f>IFERROR(VLOOKUP(D46,'99_炭素貯蔵量算定データベース'!$B$3:$D$8,3,FALSE),"")</f>
        <v/>
      </c>
      <c r="N46" s="58" t="str">
        <f t="array" ref="N46">IF(IFERROR(SUM(IF(ISERROR(O46:P46),"",O46:P46)),"")=0,"",IFERROR(SUM(IF(ISERROR(O46:P46),"",O46:P46)),""))</f>
        <v/>
      </c>
      <c r="O46" s="58" t="str">
        <f t="shared" si="1"/>
        <v/>
      </c>
      <c r="P46" s="58" t="str">
        <f t="shared" si="2"/>
        <v/>
      </c>
    </row>
    <row r="47" spans="2:16" ht="27" customHeight="1">
      <c r="B47" s="397">
        <f t="shared" si="3"/>
        <v>24</v>
      </c>
      <c r="C47" s="296"/>
      <c r="D47" s="256" t="str">
        <f>IF('1_入力シート'!C37=0,"",'1_入力シート'!C37)</f>
        <v/>
      </c>
      <c r="E47" s="257" t="str">
        <f>IF('1_入力シート'!E37=0,"",'1_入力シート'!E37)</f>
        <v/>
      </c>
      <c r="F47" s="199" t="str">
        <f>IF('1_入力シート'!G37=0,"",'1_入力シート'!G37)</f>
        <v/>
      </c>
      <c r="G47" s="200">
        <f>IF('1_入力シート'!H37=0,0,'1_入力シート'!H37)</f>
        <v>0</v>
      </c>
      <c r="H47" s="201" t="str">
        <f>IFERROR(IF(D47='99_炭素貯蔵量算定データベース'!$B$3,VLOOKUP(F47,'99_炭素貯蔵量算定データベース'!$F$3:$H$66,3,FALSE),IF(D47='99_炭素貯蔵量算定データベース'!$B$4,'99_炭素貯蔵量算定データベース'!$C$4,IF(D47='99_炭素貯蔵量算定データベース'!$B$5,'99_炭素貯蔵量算定データベース'!$C$5,IF(D47='99_炭素貯蔵量算定データベース'!$B$6,'99_炭素貯蔵量算定データベース'!$C$6,IF(D47='99_炭素貯蔵量算定データベース'!$B$7,'99_炭素貯蔵量算定データベース'!$C$7,IF(D47='99_炭素貯蔵量算定データベース'!$B$8,'99_炭素貯蔵量算定データベース'!$C$8,"")))))),"")</f>
        <v/>
      </c>
      <c r="I47" s="200"/>
      <c r="J47" s="200"/>
      <c r="K47" s="201" t="str">
        <f>IFERROR(IF(D47='99_炭素貯蔵量算定データベース'!$B$3,VLOOKUP(I47,'99_炭素貯蔵量算定データベース'!$J$3:$L$85,3,FALSE),IF(D47='99_炭素貯蔵量算定データベース'!$B$4,'99_炭素貯蔵量算定データベース'!$C$4,IF(D47='99_炭素貯蔵量算定データベース'!$B$5,'99_炭素貯蔵量算定データベース'!$C$5,IF(D47='99_炭素貯蔵量算定データベース'!$B$6,'99_炭素貯蔵量算定データベース'!$C$6,IF(D47='99_炭素貯蔵量算定データベース'!$B$7,'99_炭素貯蔵量算定データベース'!$C$7,IF(D47='99_炭素貯蔵量算定データベース'!$B$8,'99_炭素貯蔵量算定データベース'!$C$8,"")))))),"")</f>
        <v/>
      </c>
      <c r="L47" s="58">
        <f t="shared" si="0"/>
        <v>0</v>
      </c>
      <c r="M47" s="59" t="str">
        <f>IFERROR(VLOOKUP(D47,'99_炭素貯蔵量算定データベース'!$B$3:$D$8,3,FALSE),"")</f>
        <v/>
      </c>
      <c r="N47" s="58" t="str">
        <f t="array" ref="N47">IF(IFERROR(SUM(IF(ISERROR(O47:P47),"",O47:P47)),"")=0,"",IFERROR(SUM(IF(ISERROR(O47:P47),"",O47:P47)),""))</f>
        <v/>
      </c>
      <c r="O47" s="58" t="str">
        <f t="shared" si="1"/>
        <v/>
      </c>
      <c r="P47" s="58" t="str">
        <f t="shared" si="2"/>
        <v/>
      </c>
    </row>
    <row r="48" spans="2:16" ht="27" customHeight="1">
      <c r="B48" s="397">
        <f t="shared" si="3"/>
        <v>25</v>
      </c>
      <c r="C48" s="296"/>
      <c r="D48" s="256" t="str">
        <f>IF('1_入力シート'!C38=0,"",'1_入力シート'!C38)</f>
        <v/>
      </c>
      <c r="E48" s="257" t="str">
        <f>IF('1_入力シート'!E38=0,"",'1_入力シート'!E38)</f>
        <v/>
      </c>
      <c r="F48" s="199" t="str">
        <f>IF('1_入力シート'!G38=0,"",'1_入力シート'!G38)</f>
        <v/>
      </c>
      <c r="G48" s="200">
        <f>IF('1_入力シート'!H38=0,0,'1_入力シート'!H38)</f>
        <v>0</v>
      </c>
      <c r="H48" s="201" t="str">
        <f>IFERROR(IF(D48='99_炭素貯蔵量算定データベース'!$B$3,VLOOKUP(F48,'99_炭素貯蔵量算定データベース'!$F$3:$H$66,3,FALSE),IF(D48='99_炭素貯蔵量算定データベース'!$B$4,'99_炭素貯蔵量算定データベース'!$C$4,IF(D48='99_炭素貯蔵量算定データベース'!$B$5,'99_炭素貯蔵量算定データベース'!$C$5,IF(D48='99_炭素貯蔵量算定データベース'!$B$6,'99_炭素貯蔵量算定データベース'!$C$6,IF(D48='99_炭素貯蔵量算定データベース'!$B$7,'99_炭素貯蔵量算定データベース'!$C$7,IF(D48='99_炭素貯蔵量算定データベース'!$B$8,'99_炭素貯蔵量算定データベース'!$C$8,"")))))),"")</f>
        <v/>
      </c>
      <c r="I48" s="200"/>
      <c r="J48" s="200"/>
      <c r="K48" s="201" t="str">
        <f>IFERROR(IF(D48='99_炭素貯蔵量算定データベース'!$B$3,VLOOKUP(I48,'99_炭素貯蔵量算定データベース'!$J$3:$L$85,3,FALSE),IF(D48='99_炭素貯蔵量算定データベース'!$B$4,'99_炭素貯蔵量算定データベース'!$C$4,IF(D48='99_炭素貯蔵量算定データベース'!$B$5,'99_炭素貯蔵量算定データベース'!$C$5,IF(D48='99_炭素貯蔵量算定データベース'!$B$6,'99_炭素貯蔵量算定データベース'!$C$6,IF(D48='99_炭素貯蔵量算定データベース'!$B$7,'99_炭素貯蔵量算定データベース'!$C$7,IF(D48='99_炭素貯蔵量算定データベース'!$B$8,'99_炭素貯蔵量算定データベース'!$C$8,"")))))),"")</f>
        <v/>
      </c>
      <c r="L48" s="58">
        <f t="shared" si="0"/>
        <v>0</v>
      </c>
      <c r="M48" s="59" t="str">
        <f>IFERROR(VLOOKUP(D48,'99_炭素貯蔵量算定データベース'!$B$3:$D$8,3,FALSE),"")</f>
        <v/>
      </c>
      <c r="N48" s="58" t="str">
        <f t="array" ref="N48">IF(IFERROR(SUM(IF(ISERROR(O48:P48),"",O48:P48)),"")=0,"",IFERROR(SUM(IF(ISERROR(O48:P48),"",O48:P48)),""))</f>
        <v/>
      </c>
      <c r="O48" s="58" t="str">
        <f t="shared" si="1"/>
        <v/>
      </c>
      <c r="P48" s="58" t="str">
        <f t="shared" si="2"/>
        <v/>
      </c>
    </row>
    <row r="49" spans="2:16" ht="27" customHeight="1">
      <c r="B49" s="397">
        <f t="shared" si="3"/>
        <v>26</v>
      </c>
      <c r="C49" s="296"/>
      <c r="D49" s="256" t="str">
        <f>IF('1_入力シート'!C39=0,"",'1_入力シート'!C39)</f>
        <v/>
      </c>
      <c r="E49" s="257" t="str">
        <f>IF('1_入力シート'!E39=0,"",'1_入力シート'!E39)</f>
        <v/>
      </c>
      <c r="F49" s="199" t="str">
        <f>IF('1_入力シート'!G39=0,"",'1_入力シート'!G39)</f>
        <v/>
      </c>
      <c r="G49" s="200">
        <f>IF('1_入力シート'!H39=0,0,'1_入力シート'!H39)</f>
        <v>0</v>
      </c>
      <c r="H49" s="201" t="str">
        <f>IFERROR(IF(D49='99_炭素貯蔵量算定データベース'!$B$3,VLOOKUP(F49,'99_炭素貯蔵量算定データベース'!$F$3:$H$66,3,FALSE),IF(D49='99_炭素貯蔵量算定データベース'!$B$4,'99_炭素貯蔵量算定データベース'!$C$4,IF(D49='99_炭素貯蔵量算定データベース'!$B$5,'99_炭素貯蔵量算定データベース'!$C$5,IF(D49='99_炭素貯蔵量算定データベース'!$B$6,'99_炭素貯蔵量算定データベース'!$C$6,IF(D49='99_炭素貯蔵量算定データベース'!$B$7,'99_炭素貯蔵量算定データベース'!$C$7,IF(D49='99_炭素貯蔵量算定データベース'!$B$8,'99_炭素貯蔵量算定データベース'!$C$8,"")))))),"")</f>
        <v/>
      </c>
      <c r="I49" s="200"/>
      <c r="J49" s="200"/>
      <c r="K49" s="201" t="str">
        <f>IFERROR(IF(D49='99_炭素貯蔵量算定データベース'!$B$3,VLOOKUP(I49,'99_炭素貯蔵量算定データベース'!$J$3:$L$85,3,FALSE),IF(D49='99_炭素貯蔵量算定データベース'!$B$4,'99_炭素貯蔵量算定データベース'!$C$4,IF(D49='99_炭素貯蔵量算定データベース'!$B$5,'99_炭素貯蔵量算定データベース'!$C$5,IF(D49='99_炭素貯蔵量算定データベース'!$B$6,'99_炭素貯蔵量算定データベース'!$C$6,IF(D49='99_炭素貯蔵量算定データベース'!$B$7,'99_炭素貯蔵量算定データベース'!$C$7,IF(D49='99_炭素貯蔵量算定データベース'!$B$8,'99_炭素貯蔵量算定データベース'!$C$8,"")))))),"")</f>
        <v/>
      </c>
      <c r="L49" s="58">
        <f t="shared" si="0"/>
        <v>0</v>
      </c>
      <c r="M49" s="59" t="str">
        <f>IFERROR(VLOOKUP(D49,'99_炭素貯蔵量算定データベース'!$B$3:$D$8,3,FALSE),"")</f>
        <v/>
      </c>
      <c r="N49" s="58" t="str">
        <f t="array" ref="N49">IF(IFERROR(SUM(IF(ISERROR(O49:P49),"",O49:P49)),"")=0,"",IFERROR(SUM(IF(ISERROR(O49:P49),"",O49:P49)),""))</f>
        <v/>
      </c>
      <c r="O49" s="58" t="str">
        <f t="shared" si="1"/>
        <v/>
      </c>
      <c r="P49" s="58" t="str">
        <f t="shared" si="2"/>
        <v/>
      </c>
    </row>
    <row r="50" spans="2:16" ht="27" customHeight="1">
      <c r="B50" s="397">
        <f t="shared" si="3"/>
        <v>27</v>
      </c>
      <c r="C50" s="296"/>
      <c r="D50" s="256" t="str">
        <f>IF('1_入力シート'!C40=0,"",'1_入力シート'!C40)</f>
        <v/>
      </c>
      <c r="E50" s="257" t="str">
        <f>IF('1_入力シート'!E40=0,"",'1_入力シート'!E40)</f>
        <v/>
      </c>
      <c r="F50" s="199" t="str">
        <f>IF('1_入力シート'!G40=0,"",'1_入力シート'!G40)</f>
        <v/>
      </c>
      <c r="G50" s="200">
        <f>IF('1_入力シート'!H40=0,0,'1_入力シート'!H40)</f>
        <v>0</v>
      </c>
      <c r="H50" s="201" t="str">
        <f>IFERROR(IF(D50='99_炭素貯蔵量算定データベース'!$B$3,VLOOKUP(F50,'99_炭素貯蔵量算定データベース'!$F$3:$H$66,3,FALSE),IF(D50='99_炭素貯蔵量算定データベース'!$B$4,'99_炭素貯蔵量算定データベース'!$C$4,IF(D50='99_炭素貯蔵量算定データベース'!$B$5,'99_炭素貯蔵量算定データベース'!$C$5,IF(D50='99_炭素貯蔵量算定データベース'!$B$6,'99_炭素貯蔵量算定データベース'!$C$6,IF(D50='99_炭素貯蔵量算定データベース'!$B$7,'99_炭素貯蔵量算定データベース'!$C$7,IF(D50='99_炭素貯蔵量算定データベース'!$B$8,'99_炭素貯蔵量算定データベース'!$C$8,"")))))),"")</f>
        <v/>
      </c>
      <c r="I50" s="200"/>
      <c r="J50" s="200"/>
      <c r="K50" s="201" t="str">
        <f>IFERROR(IF(D50='99_炭素貯蔵量算定データベース'!$B$3,VLOOKUP(I50,'99_炭素貯蔵量算定データベース'!$J$3:$L$85,3,FALSE),IF(D50='99_炭素貯蔵量算定データベース'!$B$4,'99_炭素貯蔵量算定データベース'!$C$4,IF(D50='99_炭素貯蔵量算定データベース'!$B$5,'99_炭素貯蔵量算定データベース'!$C$5,IF(D50='99_炭素貯蔵量算定データベース'!$B$6,'99_炭素貯蔵量算定データベース'!$C$6,IF(D50='99_炭素貯蔵量算定データベース'!$B$7,'99_炭素貯蔵量算定データベース'!$C$7,IF(D50='99_炭素貯蔵量算定データベース'!$B$8,'99_炭素貯蔵量算定データベース'!$C$8,"")))))),"")</f>
        <v/>
      </c>
      <c r="L50" s="58">
        <f t="shared" si="0"/>
        <v>0</v>
      </c>
      <c r="M50" s="59" t="str">
        <f>IFERROR(VLOOKUP(D50,'99_炭素貯蔵量算定データベース'!$B$3:$D$8,3,FALSE),"")</f>
        <v/>
      </c>
      <c r="N50" s="58" t="str">
        <f t="array" ref="N50">IF(IFERROR(SUM(IF(ISERROR(O50:P50),"",O50:P50)),"")=0,"",IFERROR(SUM(IF(ISERROR(O50:P50),"",O50:P50)),""))</f>
        <v/>
      </c>
      <c r="O50" s="58" t="str">
        <f t="shared" si="1"/>
        <v/>
      </c>
      <c r="P50" s="58" t="str">
        <f t="shared" si="2"/>
        <v/>
      </c>
    </row>
    <row r="51" spans="2:16" ht="27" customHeight="1">
      <c r="B51" s="397">
        <f t="shared" si="3"/>
        <v>28</v>
      </c>
      <c r="C51" s="296"/>
      <c r="D51" s="256" t="str">
        <f>IF('1_入力シート'!C41=0,"",'1_入力シート'!C41)</f>
        <v/>
      </c>
      <c r="E51" s="257" t="str">
        <f>IF('1_入力シート'!E41=0,"",'1_入力シート'!E41)</f>
        <v/>
      </c>
      <c r="F51" s="199" t="str">
        <f>IF('1_入力シート'!G41=0,"",'1_入力シート'!G41)</f>
        <v/>
      </c>
      <c r="G51" s="200">
        <f>IF('1_入力シート'!H41=0,0,'1_入力シート'!H41)</f>
        <v>0</v>
      </c>
      <c r="H51" s="201" t="str">
        <f>IFERROR(IF(D51='99_炭素貯蔵量算定データベース'!$B$3,VLOOKUP(F51,'99_炭素貯蔵量算定データベース'!$F$3:$H$66,3,FALSE),IF(D51='99_炭素貯蔵量算定データベース'!$B$4,'99_炭素貯蔵量算定データベース'!$C$4,IF(D51='99_炭素貯蔵量算定データベース'!$B$5,'99_炭素貯蔵量算定データベース'!$C$5,IF(D51='99_炭素貯蔵量算定データベース'!$B$6,'99_炭素貯蔵量算定データベース'!$C$6,IF(D51='99_炭素貯蔵量算定データベース'!$B$7,'99_炭素貯蔵量算定データベース'!$C$7,IF(D51='99_炭素貯蔵量算定データベース'!$B$8,'99_炭素貯蔵量算定データベース'!$C$8,"")))))),"")</f>
        <v/>
      </c>
      <c r="I51" s="200"/>
      <c r="J51" s="200"/>
      <c r="K51" s="201" t="str">
        <f>IFERROR(IF(D51='99_炭素貯蔵量算定データベース'!$B$3,VLOOKUP(I51,'99_炭素貯蔵量算定データベース'!$J$3:$L$85,3,FALSE),IF(D51='99_炭素貯蔵量算定データベース'!$B$4,'99_炭素貯蔵量算定データベース'!$C$4,IF(D51='99_炭素貯蔵量算定データベース'!$B$5,'99_炭素貯蔵量算定データベース'!$C$5,IF(D51='99_炭素貯蔵量算定データベース'!$B$6,'99_炭素貯蔵量算定データベース'!$C$6,IF(D51='99_炭素貯蔵量算定データベース'!$B$7,'99_炭素貯蔵量算定データベース'!$C$7,IF(D51='99_炭素貯蔵量算定データベース'!$B$8,'99_炭素貯蔵量算定データベース'!$C$8,"")))))),"")</f>
        <v/>
      </c>
      <c r="L51" s="58">
        <f t="shared" si="0"/>
        <v>0</v>
      </c>
      <c r="M51" s="59" t="str">
        <f>IFERROR(VLOOKUP(D51,'99_炭素貯蔵量算定データベース'!$B$3:$D$8,3,FALSE),"")</f>
        <v/>
      </c>
      <c r="N51" s="58" t="str">
        <f t="array" ref="N51">IF(IFERROR(SUM(IF(ISERROR(O51:P51),"",O51:P51)),"")=0,"",IFERROR(SUM(IF(ISERROR(O51:P51),"",O51:P51)),""))</f>
        <v/>
      </c>
      <c r="O51" s="58" t="str">
        <f t="shared" si="1"/>
        <v/>
      </c>
      <c r="P51" s="58" t="str">
        <f t="shared" si="2"/>
        <v/>
      </c>
    </row>
    <row r="52" spans="2:16" ht="27" customHeight="1">
      <c r="B52" s="397">
        <f t="shared" si="3"/>
        <v>29</v>
      </c>
      <c r="C52" s="296"/>
      <c r="D52" s="256" t="str">
        <f>IF('1_入力シート'!C42=0,"",'1_入力シート'!C42)</f>
        <v/>
      </c>
      <c r="E52" s="257" t="str">
        <f>IF('1_入力シート'!E42=0,"",'1_入力シート'!E42)</f>
        <v/>
      </c>
      <c r="F52" s="199" t="str">
        <f>IF('1_入力シート'!G42=0,"",'1_入力シート'!G42)</f>
        <v/>
      </c>
      <c r="G52" s="200">
        <f>IF('1_入力シート'!H42=0,0,'1_入力シート'!H42)</f>
        <v>0</v>
      </c>
      <c r="H52" s="201" t="str">
        <f>IFERROR(IF(D52='99_炭素貯蔵量算定データベース'!$B$3,VLOOKUP(F52,'99_炭素貯蔵量算定データベース'!$F$3:$H$66,3,FALSE),IF(D52='99_炭素貯蔵量算定データベース'!$B$4,'99_炭素貯蔵量算定データベース'!$C$4,IF(D52='99_炭素貯蔵量算定データベース'!$B$5,'99_炭素貯蔵量算定データベース'!$C$5,IF(D52='99_炭素貯蔵量算定データベース'!$B$6,'99_炭素貯蔵量算定データベース'!$C$6,IF(D52='99_炭素貯蔵量算定データベース'!$B$7,'99_炭素貯蔵量算定データベース'!$C$7,IF(D52='99_炭素貯蔵量算定データベース'!$B$8,'99_炭素貯蔵量算定データベース'!$C$8,"")))))),"")</f>
        <v/>
      </c>
      <c r="I52" s="200"/>
      <c r="J52" s="200"/>
      <c r="K52" s="201" t="str">
        <f>IFERROR(IF(D52='99_炭素貯蔵量算定データベース'!$B$3,VLOOKUP(I52,'99_炭素貯蔵量算定データベース'!$J$3:$L$85,3,FALSE),IF(D52='99_炭素貯蔵量算定データベース'!$B$4,'99_炭素貯蔵量算定データベース'!$C$4,IF(D52='99_炭素貯蔵量算定データベース'!$B$5,'99_炭素貯蔵量算定データベース'!$C$5,IF(D52='99_炭素貯蔵量算定データベース'!$B$6,'99_炭素貯蔵量算定データベース'!$C$6,IF(D52='99_炭素貯蔵量算定データベース'!$B$7,'99_炭素貯蔵量算定データベース'!$C$7,IF(D52='99_炭素貯蔵量算定データベース'!$B$8,'99_炭素貯蔵量算定データベース'!$C$8,"")))))),"")</f>
        <v/>
      </c>
      <c r="L52" s="58">
        <f t="shared" ref="L52:L103" si="4">IF(G52+J52=0,0,G52+J52)</f>
        <v>0</v>
      </c>
      <c r="M52" s="59" t="str">
        <f>IFERROR(VLOOKUP(D52,'99_炭素貯蔵量算定データベース'!$B$3:$D$8,3,FALSE),"")</f>
        <v/>
      </c>
      <c r="N52" s="58" t="str">
        <f t="array" ref="N52">IF(IFERROR(SUM(IF(ISERROR(O52:P52),"",O52:P52)),"")=0,"",IFERROR(SUM(IF(ISERROR(O52:P52),"",O52:P52)),""))</f>
        <v/>
      </c>
      <c r="O52" s="58" t="str">
        <f t="shared" ref="O52:O103" si="5">IF(IFERROR(ROUND(G52*H52*M52*44/12,1),"")=0,"",IFERROR(ROUND(G52*H52*M52*44/12,1),""))</f>
        <v/>
      </c>
      <c r="P52" s="58" t="str">
        <f t="shared" ref="P52:P103" si="6">IF(IFERROR(ROUND(J52*K52*M52*44/12,1),"")=0,"",IFERROR(ROUND(J52*K52*M52*44/12,1),""))</f>
        <v/>
      </c>
    </row>
    <row r="53" spans="2:16" ht="27" customHeight="1">
      <c r="B53" s="395">
        <f t="shared" si="3"/>
        <v>30</v>
      </c>
      <c r="C53" s="396"/>
      <c r="D53" s="256" t="str">
        <f>IF('1_入力シート'!C43=0,"",'1_入力シート'!C43)</f>
        <v/>
      </c>
      <c r="E53" s="257" t="str">
        <f>IF('1_入力シート'!E43=0,"",'1_入力シート'!E43)</f>
        <v/>
      </c>
      <c r="F53" s="199" t="str">
        <f>IF('1_入力シート'!G43=0,"",'1_入力シート'!G43)</f>
        <v/>
      </c>
      <c r="G53" s="200">
        <f>IF('1_入力シート'!H43=0,0,'1_入力シート'!H43)</f>
        <v>0</v>
      </c>
      <c r="H53" s="201" t="str">
        <f>IFERROR(IF(D53='99_炭素貯蔵量算定データベース'!$B$3,VLOOKUP(F53,'99_炭素貯蔵量算定データベース'!$F$3:$H$66,3,FALSE),IF(D53='99_炭素貯蔵量算定データベース'!$B$4,'99_炭素貯蔵量算定データベース'!$C$4,IF(D53='99_炭素貯蔵量算定データベース'!$B$5,'99_炭素貯蔵量算定データベース'!$C$5,IF(D53='99_炭素貯蔵量算定データベース'!$B$6,'99_炭素貯蔵量算定データベース'!$C$6,IF(D53='99_炭素貯蔵量算定データベース'!$B$7,'99_炭素貯蔵量算定データベース'!$C$7,IF(D53='99_炭素貯蔵量算定データベース'!$B$8,'99_炭素貯蔵量算定データベース'!$C$8,"")))))),"")</f>
        <v/>
      </c>
      <c r="I53" s="200"/>
      <c r="J53" s="200"/>
      <c r="K53" s="201" t="str">
        <f>IFERROR(IF(D53='99_炭素貯蔵量算定データベース'!$B$3,VLOOKUP(I53,'99_炭素貯蔵量算定データベース'!$J$3:$L$85,3,FALSE),IF(D53='99_炭素貯蔵量算定データベース'!$B$4,'99_炭素貯蔵量算定データベース'!$C$4,IF(D53='99_炭素貯蔵量算定データベース'!$B$5,'99_炭素貯蔵量算定データベース'!$C$5,IF(D53='99_炭素貯蔵量算定データベース'!$B$6,'99_炭素貯蔵量算定データベース'!$C$6,IF(D53='99_炭素貯蔵量算定データベース'!$B$7,'99_炭素貯蔵量算定データベース'!$C$7,IF(D53='99_炭素貯蔵量算定データベース'!$B$8,'99_炭素貯蔵量算定データベース'!$C$8,"")))))),"")</f>
        <v/>
      </c>
      <c r="L53" s="58">
        <f t="shared" si="4"/>
        <v>0</v>
      </c>
      <c r="M53" s="59" t="str">
        <f>IFERROR(VLOOKUP(D53,'99_炭素貯蔵量算定データベース'!$B$3:$D$8,3,FALSE),"")</f>
        <v/>
      </c>
      <c r="N53" s="58" t="str">
        <f t="array" ref="N53">IF(IFERROR(SUM(IF(ISERROR(O53:P53),"",O53:P53)),"")=0,"",IFERROR(SUM(IF(ISERROR(O53:P53),"",O53:P53)),""))</f>
        <v/>
      </c>
      <c r="O53" s="58" t="str">
        <f t="shared" si="5"/>
        <v/>
      </c>
      <c r="P53" s="58" t="str">
        <f t="shared" si="6"/>
        <v/>
      </c>
    </row>
    <row r="54" spans="2:16" ht="27" customHeight="1">
      <c r="B54" s="395">
        <f t="shared" si="3"/>
        <v>31</v>
      </c>
      <c r="C54" s="396"/>
      <c r="D54" s="256" t="str">
        <f>IF('1_入力シート'!C44=0,"",'1_入力シート'!C44)</f>
        <v/>
      </c>
      <c r="E54" s="257" t="str">
        <f>IF('1_入力シート'!E44=0,"",'1_入力シート'!E44)</f>
        <v/>
      </c>
      <c r="F54" s="199" t="str">
        <f>IF('1_入力シート'!G44=0,"",'1_入力シート'!G44)</f>
        <v/>
      </c>
      <c r="G54" s="200">
        <f>IF('1_入力シート'!H44=0,0,'1_入力シート'!H44)</f>
        <v>0</v>
      </c>
      <c r="H54" s="201" t="str">
        <f>IFERROR(IF(D54='99_炭素貯蔵量算定データベース'!$B$3,VLOOKUP(F54,'99_炭素貯蔵量算定データベース'!$F$3:$H$66,3,FALSE),IF(D54='99_炭素貯蔵量算定データベース'!$B$4,'99_炭素貯蔵量算定データベース'!$C$4,IF(D54='99_炭素貯蔵量算定データベース'!$B$5,'99_炭素貯蔵量算定データベース'!$C$5,IF(D54='99_炭素貯蔵量算定データベース'!$B$6,'99_炭素貯蔵量算定データベース'!$C$6,IF(D54='99_炭素貯蔵量算定データベース'!$B$7,'99_炭素貯蔵量算定データベース'!$C$7,IF(D54='99_炭素貯蔵量算定データベース'!$B$8,'99_炭素貯蔵量算定データベース'!$C$8,"")))))),"")</f>
        <v/>
      </c>
      <c r="I54" s="200"/>
      <c r="J54" s="200"/>
      <c r="K54" s="201" t="str">
        <f>IFERROR(IF(D54='99_炭素貯蔵量算定データベース'!$B$3,VLOOKUP(I54,'99_炭素貯蔵量算定データベース'!$J$3:$L$85,3,FALSE),IF(D54='99_炭素貯蔵量算定データベース'!$B$4,'99_炭素貯蔵量算定データベース'!$C$4,IF(D54='99_炭素貯蔵量算定データベース'!$B$5,'99_炭素貯蔵量算定データベース'!$C$5,IF(D54='99_炭素貯蔵量算定データベース'!$B$6,'99_炭素貯蔵量算定データベース'!$C$6,IF(D54='99_炭素貯蔵量算定データベース'!$B$7,'99_炭素貯蔵量算定データベース'!$C$7,IF(D54='99_炭素貯蔵量算定データベース'!$B$8,'99_炭素貯蔵量算定データベース'!$C$8,"")))))),"")</f>
        <v/>
      </c>
      <c r="L54" s="58">
        <f t="shared" si="4"/>
        <v>0</v>
      </c>
      <c r="M54" s="59" t="str">
        <f>IFERROR(VLOOKUP(D54,'99_炭素貯蔵量算定データベース'!$B$3:$D$8,3,FALSE),"")</f>
        <v/>
      </c>
      <c r="N54" s="58" t="str">
        <f t="array" ref="N54">IF(IFERROR(SUM(IF(ISERROR(O54:P54),"",O54:P54)),"")=0,"",IFERROR(SUM(IF(ISERROR(O54:P54),"",O54:P54)),""))</f>
        <v/>
      </c>
      <c r="O54" s="58" t="str">
        <f t="shared" si="5"/>
        <v/>
      </c>
      <c r="P54" s="58" t="str">
        <f t="shared" si="6"/>
        <v/>
      </c>
    </row>
    <row r="55" spans="2:16" ht="27" customHeight="1">
      <c r="B55" s="395">
        <f t="shared" si="3"/>
        <v>32</v>
      </c>
      <c r="C55" s="396"/>
      <c r="D55" s="256" t="str">
        <f>IF('1_入力シート'!C45=0,"",'1_入力シート'!C45)</f>
        <v/>
      </c>
      <c r="E55" s="257" t="str">
        <f>IF('1_入力シート'!E45=0,"",'1_入力シート'!E45)</f>
        <v/>
      </c>
      <c r="F55" s="199" t="str">
        <f>IF('1_入力シート'!G45=0,"",'1_入力シート'!G45)</f>
        <v/>
      </c>
      <c r="G55" s="200">
        <f>IF('1_入力シート'!H45=0,0,'1_入力シート'!H45)</f>
        <v>0</v>
      </c>
      <c r="H55" s="201" t="str">
        <f>IFERROR(IF(D55='99_炭素貯蔵量算定データベース'!$B$3,VLOOKUP(F55,'99_炭素貯蔵量算定データベース'!$F$3:$H$66,3,FALSE),IF(D55='99_炭素貯蔵量算定データベース'!$B$4,'99_炭素貯蔵量算定データベース'!$C$4,IF(D55='99_炭素貯蔵量算定データベース'!$B$5,'99_炭素貯蔵量算定データベース'!$C$5,IF(D55='99_炭素貯蔵量算定データベース'!$B$6,'99_炭素貯蔵量算定データベース'!$C$6,IF(D55='99_炭素貯蔵量算定データベース'!$B$7,'99_炭素貯蔵量算定データベース'!$C$7,IF(D55='99_炭素貯蔵量算定データベース'!$B$8,'99_炭素貯蔵量算定データベース'!$C$8,"")))))),"")</f>
        <v/>
      </c>
      <c r="I55" s="200"/>
      <c r="J55" s="200"/>
      <c r="K55" s="201" t="str">
        <f>IFERROR(IF(D55='99_炭素貯蔵量算定データベース'!$B$3,VLOOKUP(I55,'99_炭素貯蔵量算定データベース'!$J$3:$L$85,3,FALSE),IF(D55='99_炭素貯蔵量算定データベース'!$B$4,'99_炭素貯蔵量算定データベース'!$C$4,IF(D55='99_炭素貯蔵量算定データベース'!$B$5,'99_炭素貯蔵量算定データベース'!$C$5,IF(D55='99_炭素貯蔵量算定データベース'!$B$6,'99_炭素貯蔵量算定データベース'!$C$6,IF(D55='99_炭素貯蔵量算定データベース'!$B$7,'99_炭素貯蔵量算定データベース'!$C$7,IF(D55='99_炭素貯蔵量算定データベース'!$B$8,'99_炭素貯蔵量算定データベース'!$C$8,"")))))),"")</f>
        <v/>
      </c>
      <c r="L55" s="58">
        <f t="shared" si="4"/>
        <v>0</v>
      </c>
      <c r="M55" s="59" t="str">
        <f>IFERROR(VLOOKUP(D55,'99_炭素貯蔵量算定データベース'!$B$3:$D$8,3,FALSE),"")</f>
        <v/>
      </c>
      <c r="N55" s="58" t="str">
        <f t="array" ref="N55">IF(IFERROR(SUM(IF(ISERROR(O55:P55),"",O55:P55)),"")=0,"",IFERROR(SUM(IF(ISERROR(O55:P55),"",O55:P55)),""))</f>
        <v/>
      </c>
      <c r="O55" s="58" t="str">
        <f t="shared" si="5"/>
        <v/>
      </c>
      <c r="P55" s="58" t="str">
        <f t="shared" si="6"/>
        <v/>
      </c>
    </row>
    <row r="56" spans="2:16" ht="27" customHeight="1">
      <c r="B56" s="395">
        <f t="shared" si="3"/>
        <v>33</v>
      </c>
      <c r="C56" s="396"/>
      <c r="D56" s="256" t="str">
        <f>IF('1_入力シート'!C46=0,"",'1_入力シート'!C46)</f>
        <v/>
      </c>
      <c r="E56" s="257" t="str">
        <f>IF('1_入力シート'!E46=0,"",'1_入力シート'!E46)</f>
        <v/>
      </c>
      <c r="F56" s="199" t="str">
        <f>IF('1_入力シート'!G46=0,"",'1_入力シート'!G46)</f>
        <v/>
      </c>
      <c r="G56" s="200">
        <f>IF('1_入力シート'!H46=0,0,'1_入力シート'!H46)</f>
        <v>0</v>
      </c>
      <c r="H56" s="201" t="str">
        <f>IFERROR(IF(D56='99_炭素貯蔵量算定データベース'!$B$3,VLOOKUP(F56,'99_炭素貯蔵量算定データベース'!$F$3:$H$66,3,FALSE),IF(D56='99_炭素貯蔵量算定データベース'!$B$4,'99_炭素貯蔵量算定データベース'!$C$4,IF(D56='99_炭素貯蔵量算定データベース'!$B$5,'99_炭素貯蔵量算定データベース'!$C$5,IF(D56='99_炭素貯蔵量算定データベース'!$B$6,'99_炭素貯蔵量算定データベース'!$C$6,IF(D56='99_炭素貯蔵量算定データベース'!$B$7,'99_炭素貯蔵量算定データベース'!$C$7,IF(D56='99_炭素貯蔵量算定データベース'!$B$8,'99_炭素貯蔵量算定データベース'!$C$8,"")))))),"")</f>
        <v/>
      </c>
      <c r="I56" s="200"/>
      <c r="J56" s="200"/>
      <c r="K56" s="201" t="str">
        <f>IFERROR(IF(D56='99_炭素貯蔵量算定データベース'!$B$3,VLOOKUP(I56,'99_炭素貯蔵量算定データベース'!$J$3:$L$85,3,FALSE),IF(D56='99_炭素貯蔵量算定データベース'!$B$4,'99_炭素貯蔵量算定データベース'!$C$4,IF(D56='99_炭素貯蔵量算定データベース'!$B$5,'99_炭素貯蔵量算定データベース'!$C$5,IF(D56='99_炭素貯蔵量算定データベース'!$B$6,'99_炭素貯蔵量算定データベース'!$C$6,IF(D56='99_炭素貯蔵量算定データベース'!$B$7,'99_炭素貯蔵量算定データベース'!$C$7,IF(D56='99_炭素貯蔵量算定データベース'!$B$8,'99_炭素貯蔵量算定データベース'!$C$8,"")))))),"")</f>
        <v/>
      </c>
      <c r="L56" s="58">
        <f t="shared" si="4"/>
        <v>0</v>
      </c>
      <c r="M56" s="59" t="str">
        <f>IFERROR(VLOOKUP(D56,'99_炭素貯蔵量算定データベース'!$B$3:$D$8,3,FALSE),"")</f>
        <v/>
      </c>
      <c r="N56" s="58" t="str">
        <f t="array" ref="N56">IF(IFERROR(SUM(IF(ISERROR(O56:P56),"",O56:P56)),"")=0,"",IFERROR(SUM(IF(ISERROR(O56:P56),"",O56:P56)),""))</f>
        <v/>
      </c>
      <c r="O56" s="58" t="str">
        <f t="shared" si="5"/>
        <v/>
      </c>
      <c r="P56" s="58" t="str">
        <f t="shared" si="6"/>
        <v/>
      </c>
    </row>
    <row r="57" spans="2:16" ht="27" customHeight="1">
      <c r="B57" s="395">
        <f t="shared" si="3"/>
        <v>34</v>
      </c>
      <c r="C57" s="396"/>
      <c r="D57" s="256" t="str">
        <f>IF('1_入力シート'!C47=0,"",'1_入力シート'!C47)</f>
        <v/>
      </c>
      <c r="E57" s="257" t="str">
        <f>IF('1_入力シート'!E47=0,"",'1_入力シート'!E47)</f>
        <v/>
      </c>
      <c r="F57" s="199" t="str">
        <f>IF('1_入力シート'!G47=0,"",'1_入力シート'!G47)</f>
        <v/>
      </c>
      <c r="G57" s="200">
        <f>IF('1_入力シート'!H47=0,0,'1_入力シート'!H47)</f>
        <v>0</v>
      </c>
      <c r="H57" s="201" t="str">
        <f>IFERROR(IF(D57='99_炭素貯蔵量算定データベース'!$B$3,VLOOKUP(F57,'99_炭素貯蔵量算定データベース'!$F$3:$H$66,3,FALSE),IF(D57='99_炭素貯蔵量算定データベース'!$B$4,'99_炭素貯蔵量算定データベース'!$C$4,IF(D57='99_炭素貯蔵量算定データベース'!$B$5,'99_炭素貯蔵量算定データベース'!$C$5,IF(D57='99_炭素貯蔵量算定データベース'!$B$6,'99_炭素貯蔵量算定データベース'!$C$6,IF(D57='99_炭素貯蔵量算定データベース'!$B$7,'99_炭素貯蔵量算定データベース'!$C$7,IF(D57='99_炭素貯蔵量算定データベース'!$B$8,'99_炭素貯蔵量算定データベース'!$C$8,"")))))),"")</f>
        <v/>
      </c>
      <c r="I57" s="200"/>
      <c r="J57" s="200"/>
      <c r="K57" s="201" t="str">
        <f>IFERROR(IF(D57='99_炭素貯蔵量算定データベース'!$B$3,VLOOKUP(I57,'99_炭素貯蔵量算定データベース'!$J$3:$L$85,3,FALSE),IF(D57='99_炭素貯蔵量算定データベース'!$B$4,'99_炭素貯蔵量算定データベース'!$C$4,IF(D57='99_炭素貯蔵量算定データベース'!$B$5,'99_炭素貯蔵量算定データベース'!$C$5,IF(D57='99_炭素貯蔵量算定データベース'!$B$6,'99_炭素貯蔵量算定データベース'!$C$6,IF(D57='99_炭素貯蔵量算定データベース'!$B$7,'99_炭素貯蔵量算定データベース'!$C$7,IF(D57='99_炭素貯蔵量算定データベース'!$B$8,'99_炭素貯蔵量算定データベース'!$C$8,"")))))),"")</f>
        <v/>
      </c>
      <c r="L57" s="58">
        <f t="shared" si="4"/>
        <v>0</v>
      </c>
      <c r="M57" s="59" t="str">
        <f>IFERROR(VLOOKUP(D57,'99_炭素貯蔵量算定データベース'!$B$3:$D$8,3,FALSE),"")</f>
        <v/>
      </c>
      <c r="N57" s="58" t="str">
        <f t="array" ref="N57">IF(IFERROR(SUM(IF(ISERROR(O57:P57),"",O57:P57)),"")=0,"",IFERROR(SUM(IF(ISERROR(O57:P57),"",O57:P57)),""))</f>
        <v/>
      </c>
      <c r="O57" s="58" t="str">
        <f t="shared" si="5"/>
        <v/>
      </c>
      <c r="P57" s="58" t="str">
        <f t="shared" si="6"/>
        <v/>
      </c>
    </row>
    <row r="58" spans="2:16" ht="27" customHeight="1">
      <c r="B58" s="395">
        <f t="shared" si="3"/>
        <v>35</v>
      </c>
      <c r="C58" s="396"/>
      <c r="D58" s="256" t="str">
        <f>IF('1_入力シート'!C48=0,"",'1_入力シート'!C48)</f>
        <v/>
      </c>
      <c r="E58" s="257" t="str">
        <f>IF('1_入力シート'!E48=0,"",'1_入力シート'!E48)</f>
        <v/>
      </c>
      <c r="F58" s="199" t="str">
        <f>IF('1_入力シート'!G48=0,"",'1_入力シート'!G48)</f>
        <v/>
      </c>
      <c r="G58" s="200">
        <f>IF('1_入力シート'!H48=0,0,'1_入力シート'!H48)</f>
        <v>0</v>
      </c>
      <c r="H58" s="201" t="str">
        <f>IFERROR(IF(D58='99_炭素貯蔵量算定データベース'!$B$3,VLOOKUP(F58,'99_炭素貯蔵量算定データベース'!$F$3:$H$66,3,FALSE),IF(D58='99_炭素貯蔵量算定データベース'!$B$4,'99_炭素貯蔵量算定データベース'!$C$4,IF(D58='99_炭素貯蔵量算定データベース'!$B$5,'99_炭素貯蔵量算定データベース'!$C$5,IF(D58='99_炭素貯蔵量算定データベース'!$B$6,'99_炭素貯蔵量算定データベース'!$C$6,IF(D58='99_炭素貯蔵量算定データベース'!$B$7,'99_炭素貯蔵量算定データベース'!$C$7,IF(D58='99_炭素貯蔵量算定データベース'!$B$8,'99_炭素貯蔵量算定データベース'!$C$8,"")))))),"")</f>
        <v/>
      </c>
      <c r="I58" s="200"/>
      <c r="J58" s="200"/>
      <c r="K58" s="201" t="str">
        <f>IFERROR(IF(D58='99_炭素貯蔵量算定データベース'!$B$3,VLOOKUP(I58,'99_炭素貯蔵量算定データベース'!$J$3:$L$85,3,FALSE),IF(D58='99_炭素貯蔵量算定データベース'!$B$4,'99_炭素貯蔵量算定データベース'!$C$4,IF(D58='99_炭素貯蔵量算定データベース'!$B$5,'99_炭素貯蔵量算定データベース'!$C$5,IF(D58='99_炭素貯蔵量算定データベース'!$B$6,'99_炭素貯蔵量算定データベース'!$C$6,IF(D58='99_炭素貯蔵量算定データベース'!$B$7,'99_炭素貯蔵量算定データベース'!$C$7,IF(D58='99_炭素貯蔵量算定データベース'!$B$8,'99_炭素貯蔵量算定データベース'!$C$8,"")))))),"")</f>
        <v/>
      </c>
      <c r="L58" s="58">
        <f t="shared" si="4"/>
        <v>0</v>
      </c>
      <c r="M58" s="59" t="str">
        <f>IFERROR(VLOOKUP(D58,'99_炭素貯蔵量算定データベース'!$B$3:$D$8,3,FALSE),"")</f>
        <v/>
      </c>
      <c r="N58" s="58" t="str">
        <f t="array" ref="N58">IF(IFERROR(SUM(IF(ISERROR(O58:P58),"",O58:P58)),"")=0,"",IFERROR(SUM(IF(ISERROR(O58:P58),"",O58:P58)),""))</f>
        <v/>
      </c>
      <c r="O58" s="58" t="str">
        <f t="shared" si="5"/>
        <v/>
      </c>
      <c r="P58" s="58" t="str">
        <f t="shared" si="6"/>
        <v/>
      </c>
    </row>
    <row r="59" spans="2:16" ht="27" customHeight="1">
      <c r="B59" s="395">
        <f t="shared" si="3"/>
        <v>36</v>
      </c>
      <c r="C59" s="396"/>
      <c r="D59" s="256" t="str">
        <f>IF('1_入力シート'!C49=0,"",'1_入力シート'!C49)</f>
        <v/>
      </c>
      <c r="E59" s="257" t="str">
        <f>IF('1_入力シート'!E49=0,"",'1_入力シート'!E49)</f>
        <v/>
      </c>
      <c r="F59" s="199" t="str">
        <f>IF('1_入力シート'!G49=0,"",'1_入力シート'!G49)</f>
        <v/>
      </c>
      <c r="G59" s="200">
        <f>IF('1_入力シート'!H49=0,0,'1_入力シート'!H49)</f>
        <v>0</v>
      </c>
      <c r="H59" s="201" t="str">
        <f>IFERROR(IF(D59='99_炭素貯蔵量算定データベース'!$B$3,VLOOKUP(F59,'99_炭素貯蔵量算定データベース'!$F$3:$H$66,3,FALSE),IF(D59='99_炭素貯蔵量算定データベース'!$B$4,'99_炭素貯蔵量算定データベース'!$C$4,IF(D59='99_炭素貯蔵量算定データベース'!$B$5,'99_炭素貯蔵量算定データベース'!$C$5,IF(D59='99_炭素貯蔵量算定データベース'!$B$6,'99_炭素貯蔵量算定データベース'!$C$6,IF(D59='99_炭素貯蔵量算定データベース'!$B$7,'99_炭素貯蔵量算定データベース'!$C$7,IF(D59='99_炭素貯蔵量算定データベース'!$B$8,'99_炭素貯蔵量算定データベース'!$C$8,"")))))),"")</f>
        <v/>
      </c>
      <c r="I59" s="200"/>
      <c r="J59" s="200"/>
      <c r="K59" s="201" t="str">
        <f>IFERROR(IF(D59='99_炭素貯蔵量算定データベース'!$B$3,VLOOKUP(I59,'99_炭素貯蔵量算定データベース'!$J$3:$L$85,3,FALSE),IF(D59='99_炭素貯蔵量算定データベース'!$B$4,'99_炭素貯蔵量算定データベース'!$C$4,IF(D59='99_炭素貯蔵量算定データベース'!$B$5,'99_炭素貯蔵量算定データベース'!$C$5,IF(D59='99_炭素貯蔵量算定データベース'!$B$6,'99_炭素貯蔵量算定データベース'!$C$6,IF(D59='99_炭素貯蔵量算定データベース'!$B$7,'99_炭素貯蔵量算定データベース'!$C$7,IF(D59='99_炭素貯蔵量算定データベース'!$B$8,'99_炭素貯蔵量算定データベース'!$C$8,"")))))),"")</f>
        <v/>
      </c>
      <c r="L59" s="58">
        <f t="shared" si="4"/>
        <v>0</v>
      </c>
      <c r="M59" s="59" t="str">
        <f>IFERROR(VLOOKUP(D59,'99_炭素貯蔵量算定データベース'!$B$3:$D$8,3,FALSE),"")</f>
        <v/>
      </c>
      <c r="N59" s="58" t="str">
        <f t="array" ref="N59">IF(IFERROR(SUM(IF(ISERROR(O59:P59),"",O59:P59)),"")=0,"",IFERROR(SUM(IF(ISERROR(O59:P59),"",O59:P59)),""))</f>
        <v/>
      </c>
      <c r="O59" s="58" t="str">
        <f t="shared" si="5"/>
        <v/>
      </c>
      <c r="P59" s="58" t="str">
        <f t="shared" si="6"/>
        <v/>
      </c>
    </row>
    <row r="60" spans="2:16" ht="27" customHeight="1">
      <c r="B60" s="395">
        <f t="shared" si="3"/>
        <v>37</v>
      </c>
      <c r="C60" s="396"/>
      <c r="D60" s="256" t="str">
        <f>IF('1_入力シート'!C50=0,"",'1_入力シート'!C50)</f>
        <v/>
      </c>
      <c r="E60" s="257" t="str">
        <f>IF('1_入力シート'!E50=0,"",'1_入力シート'!E50)</f>
        <v/>
      </c>
      <c r="F60" s="199" t="str">
        <f>IF('1_入力シート'!G50=0,"",'1_入力シート'!G50)</f>
        <v/>
      </c>
      <c r="G60" s="200">
        <f>IF('1_入力シート'!H50=0,0,'1_入力シート'!H50)</f>
        <v>0</v>
      </c>
      <c r="H60" s="201" t="str">
        <f>IFERROR(IF(D60='99_炭素貯蔵量算定データベース'!$B$3,VLOOKUP(F60,'99_炭素貯蔵量算定データベース'!$F$3:$H$66,3,FALSE),IF(D60='99_炭素貯蔵量算定データベース'!$B$4,'99_炭素貯蔵量算定データベース'!$C$4,IF(D60='99_炭素貯蔵量算定データベース'!$B$5,'99_炭素貯蔵量算定データベース'!$C$5,IF(D60='99_炭素貯蔵量算定データベース'!$B$6,'99_炭素貯蔵量算定データベース'!$C$6,IF(D60='99_炭素貯蔵量算定データベース'!$B$7,'99_炭素貯蔵量算定データベース'!$C$7,IF(D60='99_炭素貯蔵量算定データベース'!$B$8,'99_炭素貯蔵量算定データベース'!$C$8,"")))))),"")</f>
        <v/>
      </c>
      <c r="I60" s="200"/>
      <c r="J60" s="200"/>
      <c r="K60" s="201" t="str">
        <f>IFERROR(IF(D60='99_炭素貯蔵量算定データベース'!$B$3,VLOOKUP(I60,'99_炭素貯蔵量算定データベース'!$J$3:$L$85,3,FALSE),IF(D60='99_炭素貯蔵量算定データベース'!$B$4,'99_炭素貯蔵量算定データベース'!$C$4,IF(D60='99_炭素貯蔵量算定データベース'!$B$5,'99_炭素貯蔵量算定データベース'!$C$5,IF(D60='99_炭素貯蔵量算定データベース'!$B$6,'99_炭素貯蔵量算定データベース'!$C$6,IF(D60='99_炭素貯蔵量算定データベース'!$B$7,'99_炭素貯蔵量算定データベース'!$C$7,IF(D60='99_炭素貯蔵量算定データベース'!$B$8,'99_炭素貯蔵量算定データベース'!$C$8,"")))))),"")</f>
        <v/>
      </c>
      <c r="L60" s="58">
        <f t="shared" si="4"/>
        <v>0</v>
      </c>
      <c r="M60" s="59" t="str">
        <f>IFERROR(VLOOKUP(D60,'99_炭素貯蔵量算定データベース'!$B$3:$D$8,3,FALSE),"")</f>
        <v/>
      </c>
      <c r="N60" s="58" t="str">
        <f t="array" ref="N60">IF(IFERROR(SUM(IF(ISERROR(O60:P60),"",O60:P60)),"")=0,"",IFERROR(SUM(IF(ISERROR(O60:P60),"",O60:P60)),""))</f>
        <v/>
      </c>
      <c r="O60" s="58" t="str">
        <f t="shared" si="5"/>
        <v/>
      </c>
      <c r="P60" s="58" t="str">
        <f t="shared" si="6"/>
        <v/>
      </c>
    </row>
    <row r="61" spans="2:16" ht="27" customHeight="1">
      <c r="B61" s="395">
        <f t="shared" si="3"/>
        <v>38</v>
      </c>
      <c r="C61" s="396"/>
      <c r="D61" s="256" t="str">
        <f>IF('1_入力シート'!C51=0,"",'1_入力シート'!C51)</f>
        <v/>
      </c>
      <c r="E61" s="257" t="str">
        <f>IF('1_入力シート'!E51=0,"",'1_入力シート'!E51)</f>
        <v/>
      </c>
      <c r="F61" s="199" t="str">
        <f>IF('1_入力シート'!G51=0,"",'1_入力シート'!G51)</f>
        <v/>
      </c>
      <c r="G61" s="200">
        <f>IF('1_入力シート'!H51=0,0,'1_入力シート'!H51)</f>
        <v>0</v>
      </c>
      <c r="H61" s="201" t="str">
        <f>IFERROR(IF(D61='99_炭素貯蔵量算定データベース'!$B$3,VLOOKUP(F61,'99_炭素貯蔵量算定データベース'!$F$3:$H$66,3,FALSE),IF(D61='99_炭素貯蔵量算定データベース'!$B$4,'99_炭素貯蔵量算定データベース'!$C$4,IF(D61='99_炭素貯蔵量算定データベース'!$B$5,'99_炭素貯蔵量算定データベース'!$C$5,IF(D61='99_炭素貯蔵量算定データベース'!$B$6,'99_炭素貯蔵量算定データベース'!$C$6,IF(D61='99_炭素貯蔵量算定データベース'!$B$7,'99_炭素貯蔵量算定データベース'!$C$7,IF(D61='99_炭素貯蔵量算定データベース'!$B$8,'99_炭素貯蔵量算定データベース'!$C$8,"")))))),"")</f>
        <v/>
      </c>
      <c r="I61" s="200"/>
      <c r="J61" s="200"/>
      <c r="K61" s="201" t="str">
        <f>IFERROR(IF(D61='99_炭素貯蔵量算定データベース'!$B$3,VLOOKUP(I61,'99_炭素貯蔵量算定データベース'!$J$3:$L$85,3,FALSE),IF(D61='99_炭素貯蔵量算定データベース'!$B$4,'99_炭素貯蔵量算定データベース'!$C$4,IF(D61='99_炭素貯蔵量算定データベース'!$B$5,'99_炭素貯蔵量算定データベース'!$C$5,IF(D61='99_炭素貯蔵量算定データベース'!$B$6,'99_炭素貯蔵量算定データベース'!$C$6,IF(D61='99_炭素貯蔵量算定データベース'!$B$7,'99_炭素貯蔵量算定データベース'!$C$7,IF(D61='99_炭素貯蔵量算定データベース'!$B$8,'99_炭素貯蔵量算定データベース'!$C$8,"")))))),"")</f>
        <v/>
      </c>
      <c r="L61" s="58">
        <f t="shared" si="4"/>
        <v>0</v>
      </c>
      <c r="M61" s="59" t="str">
        <f>IFERROR(VLOOKUP(D61,'99_炭素貯蔵量算定データベース'!$B$3:$D$8,3,FALSE),"")</f>
        <v/>
      </c>
      <c r="N61" s="58" t="str">
        <f t="array" ref="N61">IF(IFERROR(SUM(IF(ISERROR(O61:P61),"",O61:P61)),"")=0,"",IFERROR(SUM(IF(ISERROR(O61:P61),"",O61:P61)),""))</f>
        <v/>
      </c>
      <c r="O61" s="58" t="str">
        <f t="shared" si="5"/>
        <v/>
      </c>
      <c r="P61" s="58" t="str">
        <f t="shared" si="6"/>
        <v/>
      </c>
    </row>
    <row r="62" spans="2:16" ht="27" customHeight="1">
      <c r="B62" s="395">
        <f t="shared" si="3"/>
        <v>39</v>
      </c>
      <c r="C62" s="396"/>
      <c r="D62" s="256" t="str">
        <f>IF('1_入力シート'!C52=0,"",'1_入力シート'!C52)</f>
        <v/>
      </c>
      <c r="E62" s="257" t="str">
        <f>IF('1_入力シート'!E52=0,"",'1_入力シート'!E52)</f>
        <v/>
      </c>
      <c r="F62" s="199" t="str">
        <f>IF('1_入力シート'!G52=0,"",'1_入力シート'!G52)</f>
        <v/>
      </c>
      <c r="G62" s="200">
        <f>IF('1_入力シート'!H52=0,0,'1_入力シート'!H52)</f>
        <v>0</v>
      </c>
      <c r="H62" s="201" t="str">
        <f>IFERROR(IF(D62='99_炭素貯蔵量算定データベース'!$B$3,VLOOKUP(F62,'99_炭素貯蔵量算定データベース'!$F$3:$H$66,3,FALSE),IF(D62='99_炭素貯蔵量算定データベース'!$B$4,'99_炭素貯蔵量算定データベース'!$C$4,IF(D62='99_炭素貯蔵量算定データベース'!$B$5,'99_炭素貯蔵量算定データベース'!$C$5,IF(D62='99_炭素貯蔵量算定データベース'!$B$6,'99_炭素貯蔵量算定データベース'!$C$6,IF(D62='99_炭素貯蔵量算定データベース'!$B$7,'99_炭素貯蔵量算定データベース'!$C$7,IF(D62='99_炭素貯蔵量算定データベース'!$B$8,'99_炭素貯蔵量算定データベース'!$C$8,"")))))),"")</f>
        <v/>
      </c>
      <c r="I62" s="200"/>
      <c r="J62" s="200"/>
      <c r="K62" s="201" t="str">
        <f>IFERROR(IF(D62='99_炭素貯蔵量算定データベース'!$B$3,VLOOKUP(I62,'99_炭素貯蔵量算定データベース'!$J$3:$L$85,3,FALSE),IF(D62='99_炭素貯蔵量算定データベース'!$B$4,'99_炭素貯蔵量算定データベース'!$C$4,IF(D62='99_炭素貯蔵量算定データベース'!$B$5,'99_炭素貯蔵量算定データベース'!$C$5,IF(D62='99_炭素貯蔵量算定データベース'!$B$6,'99_炭素貯蔵量算定データベース'!$C$6,IF(D62='99_炭素貯蔵量算定データベース'!$B$7,'99_炭素貯蔵量算定データベース'!$C$7,IF(D62='99_炭素貯蔵量算定データベース'!$B$8,'99_炭素貯蔵量算定データベース'!$C$8,"")))))),"")</f>
        <v/>
      </c>
      <c r="L62" s="58">
        <f t="shared" si="4"/>
        <v>0</v>
      </c>
      <c r="M62" s="59" t="str">
        <f>IFERROR(VLOOKUP(D62,'99_炭素貯蔵量算定データベース'!$B$3:$D$8,3,FALSE),"")</f>
        <v/>
      </c>
      <c r="N62" s="58" t="str">
        <f t="array" ref="N62">IF(IFERROR(SUM(IF(ISERROR(O62:P62),"",O62:P62)),"")=0,"",IFERROR(SUM(IF(ISERROR(O62:P62),"",O62:P62)),""))</f>
        <v/>
      </c>
      <c r="O62" s="58" t="str">
        <f t="shared" si="5"/>
        <v/>
      </c>
      <c r="P62" s="58" t="str">
        <f t="shared" si="6"/>
        <v/>
      </c>
    </row>
    <row r="63" spans="2:16" ht="27" customHeight="1">
      <c r="B63" s="395">
        <f t="shared" si="3"/>
        <v>40</v>
      </c>
      <c r="C63" s="396"/>
      <c r="D63" s="256" t="str">
        <f>IF('1_入力シート'!C53=0,"",'1_入力シート'!C53)</f>
        <v/>
      </c>
      <c r="E63" s="257" t="str">
        <f>IF('1_入力シート'!E53=0,"",'1_入力シート'!E53)</f>
        <v/>
      </c>
      <c r="F63" s="199" t="str">
        <f>IF('1_入力シート'!G53=0,"",'1_入力シート'!G53)</f>
        <v/>
      </c>
      <c r="G63" s="200">
        <f>IF('1_入力シート'!H53=0,0,'1_入力シート'!H53)</f>
        <v>0</v>
      </c>
      <c r="H63" s="201" t="str">
        <f>IFERROR(IF(D63='99_炭素貯蔵量算定データベース'!$B$3,VLOOKUP(F63,'99_炭素貯蔵量算定データベース'!$F$3:$H$66,3,FALSE),IF(D63='99_炭素貯蔵量算定データベース'!$B$4,'99_炭素貯蔵量算定データベース'!$C$4,IF(D63='99_炭素貯蔵量算定データベース'!$B$5,'99_炭素貯蔵量算定データベース'!$C$5,IF(D63='99_炭素貯蔵量算定データベース'!$B$6,'99_炭素貯蔵量算定データベース'!$C$6,IF(D63='99_炭素貯蔵量算定データベース'!$B$7,'99_炭素貯蔵量算定データベース'!$C$7,IF(D63='99_炭素貯蔵量算定データベース'!$B$8,'99_炭素貯蔵量算定データベース'!$C$8,"")))))),"")</f>
        <v/>
      </c>
      <c r="I63" s="200"/>
      <c r="J63" s="200"/>
      <c r="K63" s="201" t="str">
        <f>IFERROR(IF(D63='99_炭素貯蔵量算定データベース'!$B$3,VLOOKUP(I63,'99_炭素貯蔵量算定データベース'!$J$3:$L$85,3,FALSE),IF(D63='99_炭素貯蔵量算定データベース'!$B$4,'99_炭素貯蔵量算定データベース'!$C$4,IF(D63='99_炭素貯蔵量算定データベース'!$B$5,'99_炭素貯蔵量算定データベース'!$C$5,IF(D63='99_炭素貯蔵量算定データベース'!$B$6,'99_炭素貯蔵量算定データベース'!$C$6,IF(D63='99_炭素貯蔵量算定データベース'!$B$7,'99_炭素貯蔵量算定データベース'!$C$7,IF(D63='99_炭素貯蔵量算定データベース'!$B$8,'99_炭素貯蔵量算定データベース'!$C$8,"")))))),"")</f>
        <v/>
      </c>
      <c r="L63" s="58">
        <f t="shared" si="4"/>
        <v>0</v>
      </c>
      <c r="M63" s="59" t="str">
        <f>IFERROR(VLOOKUP(D63,'99_炭素貯蔵量算定データベース'!$B$3:$D$8,3,FALSE),"")</f>
        <v/>
      </c>
      <c r="N63" s="58" t="str">
        <f t="array" ref="N63">IF(IFERROR(SUM(IF(ISERROR(O63:P63),"",O63:P63)),"")=0,"",IFERROR(SUM(IF(ISERROR(O63:P63),"",O63:P63)),""))</f>
        <v/>
      </c>
      <c r="O63" s="58" t="str">
        <f t="shared" si="5"/>
        <v/>
      </c>
      <c r="P63" s="58" t="str">
        <f t="shared" si="6"/>
        <v/>
      </c>
    </row>
    <row r="64" spans="2:16" ht="27" customHeight="1">
      <c r="B64" s="395">
        <f t="shared" si="3"/>
        <v>41</v>
      </c>
      <c r="C64" s="396"/>
      <c r="D64" s="256" t="str">
        <f>IF('1_入力シート'!C54=0,"",'1_入力シート'!C54)</f>
        <v/>
      </c>
      <c r="E64" s="257" t="str">
        <f>IF('1_入力シート'!E54=0,"",'1_入力シート'!E54)</f>
        <v/>
      </c>
      <c r="F64" s="199" t="str">
        <f>IF('1_入力シート'!G54=0,"",'1_入力シート'!G54)</f>
        <v/>
      </c>
      <c r="G64" s="200">
        <f>IF('1_入力シート'!H54=0,0,'1_入力シート'!H54)</f>
        <v>0</v>
      </c>
      <c r="H64" s="201" t="str">
        <f>IFERROR(IF(D64='99_炭素貯蔵量算定データベース'!$B$3,VLOOKUP(F64,'99_炭素貯蔵量算定データベース'!$F$3:$H$66,3,FALSE),IF(D64='99_炭素貯蔵量算定データベース'!$B$4,'99_炭素貯蔵量算定データベース'!$C$4,IF(D64='99_炭素貯蔵量算定データベース'!$B$5,'99_炭素貯蔵量算定データベース'!$C$5,IF(D64='99_炭素貯蔵量算定データベース'!$B$6,'99_炭素貯蔵量算定データベース'!$C$6,IF(D64='99_炭素貯蔵量算定データベース'!$B$7,'99_炭素貯蔵量算定データベース'!$C$7,IF(D64='99_炭素貯蔵量算定データベース'!$B$8,'99_炭素貯蔵量算定データベース'!$C$8,"")))))),"")</f>
        <v/>
      </c>
      <c r="I64" s="200"/>
      <c r="J64" s="200"/>
      <c r="K64" s="201" t="str">
        <f>IFERROR(IF(D64='99_炭素貯蔵量算定データベース'!$B$3,VLOOKUP(I64,'99_炭素貯蔵量算定データベース'!$J$3:$L$85,3,FALSE),IF(D64='99_炭素貯蔵量算定データベース'!$B$4,'99_炭素貯蔵量算定データベース'!$C$4,IF(D64='99_炭素貯蔵量算定データベース'!$B$5,'99_炭素貯蔵量算定データベース'!$C$5,IF(D64='99_炭素貯蔵量算定データベース'!$B$6,'99_炭素貯蔵量算定データベース'!$C$6,IF(D64='99_炭素貯蔵量算定データベース'!$B$7,'99_炭素貯蔵量算定データベース'!$C$7,IF(D64='99_炭素貯蔵量算定データベース'!$B$8,'99_炭素貯蔵量算定データベース'!$C$8,"")))))),"")</f>
        <v/>
      </c>
      <c r="L64" s="58">
        <f t="shared" si="4"/>
        <v>0</v>
      </c>
      <c r="M64" s="59" t="str">
        <f>IFERROR(VLOOKUP(D64,'99_炭素貯蔵量算定データベース'!$B$3:$D$8,3,FALSE),"")</f>
        <v/>
      </c>
      <c r="N64" s="58" t="str">
        <f t="array" ref="N64">IF(IFERROR(SUM(IF(ISERROR(O64:P64),"",O64:P64)),"")=0,"",IFERROR(SUM(IF(ISERROR(O64:P64),"",O64:P64)),""))</f>
        <v/>
      </c>
      <c r="O64" s="58" t="str">
        <f t="shared" si="5"/>
        <v/>
      </c>
      <c r="P64" s="58" t="str">
        <f t="shared" si="6"/>
        <v/>
      </c>
    </row>
    <row r="65" spans="2:16" ht="27" customHeight="1">
      <c r="B65" s="395">
        <f t="shared" si="3"/>
        <v>42</v>
      </c>
      <c r="C65" s="396"/>
      <c r="D65" s="256" t="str">
        <f>IF('1_入力シート'!C55=0,"",'1_入力シート'!C55)</f>
        <v/>
      </c>
      <c r="E65" s="257" t="str">
        <f>IF('1_入力シート'!E55=0,"",'1_入力シート'!E55)</f>
        <v/>
      </c>
      <c r="F65" s="199" t="str">
        <f>IF('1_入力シート'!G55=0,"",'1_入力シート'!G55)</f>
        <v/>
      </c>
      <c r="G65" s="200">
        <f>IF('1_入力シート'!H55=0,0,'1_入力シート'!H55)</f>
        <v>0</v>
      </c>
      <c r="H65" s="201" t="str">
        <f>IFERROR(IF(D65='99_炭素貯蔵量算定データベース'!$B$3,VLOOKUP(F65,'99_炭素貯蔵量算定データベース'!$F$3:$H$66,3,FALSE),IF(D65='99_炭素貯蔵量算定データベース'!$B$4,'99_炭素貯蔵量算定データベース'!$C$4,IF(D65='99_炭素貯蔵量算定データベース'!$B$5,'99_炭素貯蔵量算定データベース'!$C$5,IF(D65='99_炭素貯蔵量算定データベース'!$B$6,'99_炭素貯蔵量算定データベース'!$C$6,IF(D65='99_炭素貯蔵量算定データベース'!$B$7,'99_炭素貯蔵量算定データベース'!$C$7,IF(D65='99_炭素貯蔵量算定データベース'!$B$8,'99_炭素貯蔵量算定データベース'!$C$8,"")))))),"")</f>
        <v/>
      </c>
      <c r="I65" s="200"/>
      <c r="J65" s="200"/>
      <c r="K65" s="201" t="str">
        <f>IFERROR(IF(D65='99_炭素貯蔵量算定データベース'!$B$3,VLOOKUP(I65,'99_炭素貯蔵量算定データベース'!$J$3:$L$85,3,FALSE),IF(D65='99_炭素貯蔵量算定データベース'!$B$4,'99_炭素貯蔵量算定データベース'!$C$4,IF(D65='99_炭素貯蔵量算定データベース'!$B$5,'99_炭素貯蔵量算定データベース'!$C$5,IF(D65='99_炭素貯蔵量算定データベース'!$B$6,'99_炭素貯蔵量算定データベース'!$C$6,IF(D65='99_炭素貯蔵量算定データベース'!$B$7,'99_炭素貯蔵量算定データベース'!$C$7,IF(D65='99_炭素貯蔵量算定データベース'!$B$8,'99_炭素貯蔵量算定データベース'!$C$8,"")))))),"")</f>
        <v/>
      </c>
      <c r="L65" s="58">
        <f t="shared" si="4"/>
        <v>0</v>
      </c>
      <c r="M65" s="59" t="str">
        <f>IFERROR(VLOOKUP(D65,'99_炭素貯蔵量算定データベース'!$B$3:$D$8,3,FALSE),"")</f>
        <v/>
      </c>
      <c r="N65" s="58" t="str">
        <f t="array" ref="N65">IF(IFERROR(SUM(IF(ISERROR(O65:P65),"",O65:P65)),"")=0,"",IFERROR(SUM(IF(ISERROR(O65:P65),"",O65:P65)),""))</f>
        <v/>
      </c>
      <c r="O65" s="58" t="str">
        <f t="shared" si="5"/>
        <v/>
      </c>
      <c r="P65" s="58" t="str">
        <f t="shared" si="6"/>
        <v/>
      </c>
    </row>
    <row r="66" spans="2:16" ht="27" customHeight="1">
      <c r="B66" s="395">
        <f t="shared" si="3"/>
        <v>43</v>
      </c>
      <c r="C66" s="396"/>
      <c r="D66" s="256" t="str">
        <f>IF('1_入力シート'!C56=0,"",'1_入力シート'!C56)</f>
        <v/>
      </c>
      <c r="E66" s="257" t="str">
        <f>IF('1_入力シート'!E56=0,"",'1_入力シート'!E56)</f>
        <v/>
      </c>
      <c r="F66" s="199" t="str">
        <f>IF('1_入力シート'!G56=0,"",'1_入力シート'!G56)</f>
        <v/>
      </c>
      <c r="G66" s="200">
        <f>IF('1_入力シート'!H56=0,0,'1_入力シート'!H56)</f>
        <v>0</v>
      </c>
      <c r="H66" s="201" t="str">
        <f>IFERROR(IF(D66='99_炭素貯蔵量算定データベース'!$B$3,VLOOKUP(F66,'99_炭素貯蔵量算定データベース'!$F$3:$H$66,3,FALSE),IF(D66='99_炭素貯蔵量算定データベース'!$B$4,'99_炭素貯蔵量算定データベース'!$C$4,IF(D66='99_炭素貯蔵量算定データベース'!$B$5,'99_炭素貯蔵量算定データベース'!$C$5,IF(D66='99_炭素貯蔵量算定データベース'!$B$6,'99_炭素貯蔵量算定データベース'!$C$6,IF(D66='99_炭素貯蔵量算定データベース'!$B$7,'99_炭素貯蔵量算定データベース'!$C$7,IF(D66='99_炭素貯蔵量算定データベース'!$B$8,'99_炭素貯蔵量算定データベース'!$C$8,"")))))),"")</f>
        <v/>
      </c>
      <c r="I66" s="200"/>
      <c r="J66" s="200"/>
      <c r="K66" s="201" t="str">
        <f>IFERROR(IF(D66='99_炭素貯蔵量算定データベース'!$B$3,VLOOKUP(I66,'99_炭素貯蔵量算定データベース'!$J$3:$L$85,3,FALSE),IF(D66='99_炭素貯蔵量算定データベース'!$B$4,'99_炭素貯蔵量算定データベース'!$C$4,IF(D66='99_炭素貯蔵量算定データベース'!$B$5,'99_炭素貯蔵量算定データベース'!$C$5,IF(D66='99_炭素貯蔵量算定データベース'!$B$6,'99_炭素貯蔵量算定データベース'!$C$6,IF(D66='99_炭素貯蔵量算定データベース'!$B$7,'99_炭素貯蔵量算定データベース'!$C$7,IF(D66='99_炭素貯蔵量算定データベース'!$B$8,'99_炭素貯蔵量算定データベース'!$C$8,"")))))),"")</f>
        <v/>
      </c>
      <c r="L66" s="58">
        <f t="shared" si="4"/>
        <v>0</v>
      </c>
      <c r="M66" s="59" t="str">
        <f>IFERROR(VLOOKUP(D66,'99_炭素貯蔵量算定データベース'!$B$3:$D$8,3,FALSE),"")</f>
        <v/>
      </c>
      <c r="N66" s="58" t="str">
        <f t="array" ref="N66">IF(IFERROR(SUM(IF(ISERROR(O66:P66),"",O66:P66)),"")=0,"",IFERROR(SUM(IF(ISERROR(O66:P66),"",O66:P66)),""))</f>
        <v/>
      </c>
      <c r="O66" s="58" t="str">
        <f t="shared" si="5"/>
        <v/>
      </c>
      <c r="P66" s="58" t="str">
        <f t="shared" si="6"/>
        <v/>
      </c>
    </row>
    <row r="67" spans="2:16" ht="27" customHeight="1">
      <c r="B67" s="395">
        <f t="shared" si="3"/>
        <v>44</v>
      </c>
      <c r="C67" s="396"/>
      <c r="D67" s="256" t="str">
        <f>IF('1_入力シート'!C57=0,"",'1_入力シート'!C57)</f>
        <v/>
      </c>
      <c r="E67" s="257" t="str">
        <f>IF('1_入力シート'!E57=0,"",'1_入力シート'!E57)</f>
        <v/>
      </c>
      <c r="F67" s="199" t="str">
        <f>IF('1_入力シート'!G57=0,"",'1_入力シート'!G57)</f>
        <v/>
      </c>
      <c r="G67" s="200">
        <f>IF('1_入力シート'!H57=0,0,'1_入力シート'!H57)</f>
        <v>0</v>
      </c>
      <c r="H67" s="201" t="str">
        <f>IFERROR(IF(D67='99_炭素貯蔵量算定データベース'!$B$3,VLOOKUP(F67,'99_炭素貯蔵量算定データベース'!$F$3:$H$66,3,FALSE),IF(D67='99_炭素貯蔵量算定データベース'!$B$4,'99_炭素貯蔵量算定データベース'!$C$4,IF(D67='99_炭素貯蔵量算定データベース'!$B$5,'99_炭素貯蔵量算定データベース'!$C$5,IF(D67='99_炭素貯蔵量算定データベース'!$B$6,'99_炭素貯蔵量算定データベース'!$C$6,IF(D67='99_炭素貯蔵量算定データベース'!$B$7,'99_炭素貯蔵量算定データベース'!$C$7,IF(D67='99_炭素貯蔵量算定データベース'!$B$8,'99_炭素貯蔵量算定データベース'!$C$8,"")))))),"")</f>
        <v/>
      </c>
      <c r="I67" s="200"/>
      <c r="J67" s="200"/>
      <c r="K67" s="201" t="str">
        <f>IFERROR(IF(D67='99_炭素貯蔵量算定データベース'!$B$3,VLOOKUP(I67,'99_炭素貯蔵量算定データベース'!$J$3:$L$85,3,FALSE),IF(D67='99_炭素貯蔵量算定データベース'!$B$4,'99_炭素貯蔵量算定データベース'!$C$4,IF(D67='99_炭素貯蔵量算定データベース'!$B$5,'99_炭素貯蔵量算定データベース'!$C$5,IF(D67='99_炭素貯蔵量算定データベース'!$B$6,'99_炭素貯蔵量算定データベース'!$C$6,IF(D67='99_炭素貯蔵量算定データベース'!$B$7,'99_炭素貯蔵量算定データベース'!$C$7,IF(D67='99_炭素貯蔵量算定データベース'!$B$8,'99_炭素貯蔵量算定データベース'!$C$8,"")))))),"")</f>
        <v/>
      </c>
      <c r="L67" s="58">
        <f t="shared" si="4"/>
        <v>0</v>
      </c>
      <c r="M67" s="59" t="str">
        <f>IFERROR(VLOOKUP(D67,'99_炭素貯蔵量算定データベース'!$B$3:$D$8,3,FALSE),"")</f>
        <v/>
      </c>
      <c r="N67" s="58" t="str">
        <f t="array" ref="N67">IF(IFERROR(SUM(IF(ISERROR(O67:P67),"",O67:P67)),"")=0,"",IFERROR(SUM(IF(ISERROR(O67:P67),"",O67:P67)),""))</f>
        <v/>
      </c>
      <c r="O67" s="58" t="str">
        <f t="shared" si="5"/>
        <v/>
      </c>
      <c r="P67" s="58" t="str">
        <f t="shared" si="6"/>
        <v/>
      </c>
    </row>
    <row r="68" spans="2:16" ht="27" customHeight="1">
      <c r="B68" s="395">
        <f t="shared" si="3"/>
        <v>45</v>
      </c>
      <c r="C68" s="396"/>
      <c r="D68" s="256" t="str">
        <f>IF('1_入力シート'!C58=0,"",'1_入力シート'!C58)</f>
        <v/>
      </c>
      <c r="E68" s="257" t="str">
        <f>IF('1_入力シート'!E58=0,"",'1_入力シート'!E58)</f>
        <v/>
      </c>
      <c r="F68" s="199" t="str">
        <f>IF('1_入力シート'!G58=0,"",'1_入力シート'!G58)</f>
        <v/>
      </c>
      <c r="G68" s="200">
        <f>IF('1_入力シート'!H58=0,0,'1_入力シート'!H58)</f>
        <v>0</v>
      </c>
      <c r="H68" s="201" t="str">
        <f>IFERROR(IF(D68='99_炭素貯蔵量算定データベース'!$B$3,VLOOKUP(F68,'99_炭素貯蔵量算定データベース'!$F$3:$H$66,3,FALSE),IF(D68='99_炭素貯蔵量算定データベース'!$B$4,'99_炭素貯蔵量算定データベース'!$C$4,IF(D68='99_炭素貯蔵量算定データベース'!$B$5,'99_炭素貯蔵量算定データベース'!$C$5,IF(D68='99_炭素貯蔵量算定データベース'!$B$6,'99_炭素貯蔵量算定データベース'!$C$6,IF(D68='99_炭素貯蔵量算定データベース'!$B$7,'99_炭素貯蔵量算定データベース'!$C$7,IF(D68='99_炭素貯蔵量算定データベース'!$B$8,'99_炭素貯蔵量算定データベース'!$C$8,"")))))),"")</f>
        <v/>
      </c>
      <c r="I68" s="200"/>
      <c r="J68" s="200"/>
      <c r="K68" s="201" t="str">
        <f>IFERROR(IF(D68='99_炭素貯蔵量算定データベース'!$B$3,VLOOKUP(I68,'99_炭素貯蔵量算定データベース'!$J$3:$L$85,3,FALSE),IF(D68='99_炭素貯蔵量算定データベース'!$B$4,'99_炭素貯蔵量算定データベース'!$C$4,IF(D68='99_炭素貯蔵量算定データベース'!$B$5,'99_炭素貯蔵量算定データベース'!$C$5,IF(D68='99_炭素貯蔵量算定データベース'!$B$6,'99_炭素貯蔵量算定データベース'!$C$6,IF(D68='99_炭素貯蔵量算定データベース'!$B$7,'99_炭素貯蔵量算定データベース'!$C$7,IF(D68='99_炭素貯蔵量算定データベース'!$B$8,'99_炭素貯蔵量算定データベース'!$C$8,"")))))),"")</f>
        <v/>
      </c>
      <c r="L68" s="58">
        <f t="shared" si="4"/>
        <v>0</v>
      </c>
      <c r="M68" s="59" t="str">
        <f>IFERROR(VLOOKUP(D68,'99_炭素貯蔵量算定データベース'!$B$3:$D$8,3,FALSE),"")</f>
        <v/>
      </c>
      <c r="N68" s="58" t="str">
        <f t="array" ref="N68">IF(IFERROR(SUM(IF(ISERROR(O68:P68),"",O68:P68)),"")=0,"",IFERROR(SUM(IF(ISERROR(O68:P68),"",O68:P68)),""))</f>
        <v/>
      </c>
      <c r="O68" s="58" t="str">
        <f t="shared" si="5"/>
        <v/>
      </c>
      <c r="P68" s="58" t="str">
        <f t="shared" si="6"/>
        <v/>
      </c>
    </row>
    <row r="69" spans="2:16" ht="27" customHeight="1">
      <c r="B69" s="395">
        <f t="shared" si="3"/>
        <v>46</v>
      </c>
      <c r="C69" s="396"/>
      <c r="D69" s="256" t="str">
        <f>IF('1_入力シート'!C59=0,"",'1_入力シート'!C59)</f>
        <v/>
      </c>
      <c r="E69" s="257" t="str">
        <f>IF('1_入力シート'!E59=0,"",'1_入力シート'!E59)</f>
        <v/>
      </c>
      <c r="F69" s="199" t="str">
        <f>IF('1_入力シート'!G59=0,"",'1_入力シート'!G59)</f>
        <v/>
      </c>
      <c r="G69" s="200">
        <f>IF('1_入力シート'!H59=0,0,'1_入力シート'!H59)</f>
        <v>0</v>
      </c>
      <c r="H69" s="201" t="str">
        <f>IFERROR(IF(D69='99_炭素貯蔵量算定データベース'!$B$3,VLOOKUP(F69,'99_炭素貯蔵量算定データベース'!$F$3:$H$66,3,FALSE),IF(D69='99_炭素貯蔵量算定データベース'!$B$4,'99_炭素貯蔵量算定データベース'!$C$4,IF(D69='99_炭素貯蔵量算定データベース'!$B$5,'99_炭素貯蔵量算定データベース'!$C$5,IF(D69='99_炭素貯蔵量算定データベース'!$B$6,'99_炭素貯蔵量算定データベース'!$C$6,IF(D69='99_炭素貯蔵量算定データベース'!$B$7,'99_炭素貯蔵量算定データベース'!$C$7,IF(D69='99_炭素貯蔵量算定データベース'!$B$8,'99_炭素貯蔵量算定データベース'!$C$8,"")))))),"")</f>
        <v/>
      </c>
      <c r="I69" s="200"/>
      <c r="J69" s="200"/>
      <c r="K69" s="201" t="str">
        <f>IFERROR(IF(D69='99_炭素貯蔵量算定データベース'!$B$3,VLOOKUP(I69,'99_炭素貯蔵量算定データベース'!$J$3:$L$85,3,FALSE),IF(D69='99_炭素貯蔵量算定データベース'!$B$4,'99_炭素貯蔵量算定データベース'!$C$4,IF(D69='99_炭素貯蔵量算定データベース'!$B$5,'99_炭素貯蔵量算定データベース'!$C$5,IF(D69='99_炭素貯蔵量算定データベース'!$B$6,'99_炭素貯蔵量算定データベース'!$C$6,IF(D69='99_炭素貯蔵量算定データベース'!$B$7,'99_炭素貯蔵量算定データベース'!$C$7,IF(D69='99_炭素貯蔵量算定データベース'!$B$8,'99_炭素貯蔵量算定データベース'!$C$8,"")))))),"")</f>
        <v/>
      </c>
      <c r="L69" s="58">
        <f t="shared" si="4"/>
        <v>0</v>
      </c>
      <c r="M69" s="59" t="str">
        <f>IFERROR(VLOOKUP(D69,'99_炭素貯蔵量算定データベース'!$B$3:$D$8,3,FALSE),"")</f>
        <v/>
      </c>
      <c r="N69" s="58" t="str">
        <f t="array" ref="N69">IF(IFERROR(SUM(IF(ISERROR(O69:P69),"",O69:P69)),"")=0,"",IFERROR(SUM(IF(ISERROR(O69:P69),"",O69:P69)),""))</f>
        <v/>
      </c>
      <c r="O69" s="58" t="str">
        <f t="shared" si="5"/>
        <v/>
      </c>
      <c r="P69" s="58" t="str">
        <f t="shared" si="6"/>
        <v/>
      </c>
    </row>
    <row r="70" spans="2:16" ht="27" customHeight="1">
      <c r="B70" s="395">
        <f t="shared" si="3"/>
        <v>47</v>
      </c>
      <c r="C70" s="396"/>
      <c r="D70" s="256" t="str">
        <f>IF('1_入力シート'!C60=0,"",'1_入力シート'!C60)</f>
        <v/>
      </c>
      <c r="E70" s="257" t="str">
        <f>IF('1_入力シート'!E60=0,"",'1_入力シート'!E60)</f>
        <v/>
      </c>
      <c r="F70" s="199" t="str">
        <f>IF('1_入力シート'!G60=0,"",'1_入力シート'!G60)</f>
        <v/>
      </c>
      <c r="G70" s="200">
        <f>IF('1_入力シート'!H60=0,0,'1_入力シート'!H60)</f>
        <v>0</v>
      </c>
      <c r="H70" s="201" t="str">
        <f>IFERROR(IF(D70='99_炭素貯蔵量算定データベース'!$B$3,VLOOKUP(F70,'99_炭素貯蔵量算定データベース'!$F$3:$H$66,3,FALSE),IF(D70='99_炭素貯蔵量算定データベース'!$B$4,'99_炭素貯蔵量算定データベース'!$C$4,IF(D70='99_炭素貯蔵量算定データベース'!$B$5,'99_炭素貯蔵量算定データベース'!$C$5,IF(D70='99_炭素貯蔵量算定データベース'!$B$6,'99_炭素貯蔵量算定データベース'!$C$6,IF(D70='99_炭素貯蔵量算定データベース'!$B$7,'99_炭素貯蔵量算定データベース'!$C$7,IF(D70='99_炭素貯蔵量算定データベース'!$B$8,'99_炭素貯蔵量算定データベース'!$C$8,"")))))),"")</f>
        <v/>
      </c>
      <c r="I70" s="200"/>
      <c r="J70" s="200"/>
      <c r="K70" s="201" t="str">
        <f>IFERROR(IF(D70='99_炭素貯蔵量算定データベース'!$B$3,VLOOKUP(I70,'99_炭素貯蔵量算定データベース'!$J$3:$L$85,3,FALSE),IF(D70='99_炭素貯蔵量算定データベース'!$B$4,'99_炭素貯蔵量算定データベース'!$C$4,IF(D70='99_炭素貯蔵量算定データベース'!$B$5,'99_炭素貯蔵量算定データベース'!$C$5,IF(D70='99_炭素貯蔵量算定データベース'!$B$6,'99_炭素貯蔵量算定データベース'!$C$6,IF(D70='99_炭素貯蔵量算定データベース'!$B$7,'99_炭素貯蔵量算定データベース'!$C$7,IF(D70='99_炭素貯蔵量算定データベース'!$B$8,'99_炭素貯蔵量算定データベース'!$C$8,"")))))),"")</f>
        <v/>
      </c>
      <c r="L70" s="58">
        <f t="shared" si="4"/>
        <v>0</v>
      </c>
      <c r="M70" s="59" t="str">
        <f>IFERROR(VLOOKUP(D70,'99_炭素貯蔵量算定データベース'!$B$3:$D$8,3,FALSE),"")</f>
        <v/>
      </c>
      <c r="N70" s="58" t="str">
        <f t="array" ref="N70">IF(IFERROR(SUM(IF(ISERROR(O70:P70),"",O70:P70)),"")=0,"",IFERROR(SUM(IF(ISERROR(O70:P70),"",O70:P70)),""))</f>
        <v/>
      </c>
      <c r="O70" s="58" t="str">
        <f t="shared" si="5"/>
        <v/>
      </c>
      <c r="P70" s="58" t="str">
        <f t="shared" si="6"/>
        <v/>
      </c>
    </row>
    <row r="71" spans="2:16" ht="27" customHeight="1">
      <c r="B71" s="395">
        <f t="shared" si="3"/>
        <v>48</v>
      </c>
      <c r="C71" s="396"/>
      <c r="D71" s="256" t="str">
        <f>IF('1_入力シート'!C61=0,"",'1_入力シート'!C61)</f>
        <v/>
      </c>
      <c r="E71" s="257" t="str">
        <f>IF('1_入力シート'!E61=0,"",'1_入力シート'!E61)</f>
        <v/>
      </c>
      <c r="F71" s="199" t="str">
        <f>IF('1_入力シート'!G61=0,"",'1_入力シート'!G61)</f>
        <v/>
      </c>
      <c r="G71" s="200">
        <f>IF('1_入力シート'!H61=0,0,'1_入力シート'!H61)</f>
        <v>0</v>
      </c>
      <c r="H71" s="201" t="str">
        <f>IFERROR(IF(D71='99_炭素貯蔵量算定データベース'!$B$3,VLOOKUP(F71,'99_炭素貯蔵量算定データベース'!$F$3:$H$66,3,FALSE),IF(D71='99_炭素貯蔵量算定データベース'!$B$4,'99_炭素貯蔵量算定データベース'!$C$4,IF(D71='99_炭素貯蔵量算定データベース'!$B$5,'99_炭素貯蔵量算定データベース'!$C$5,IF(D71='99_炭素貯蔵量算定データベース'!$B$6,'99_炭素貯蔵量算定データベース'!$C$6,IF(D71='99_炭素貯蔵量算定データベース'!$B$7,'99_炭素貯蔵量算定データベース'!$C$7,IF(D71='99_炭素貯蔵量算定データベース'!$B$8,'99_炭素貯蔵量算定データベース'!$C$8,"")))))),"")</f>
        <v/>
      </c>
      <c r="I71" s="200"/>
      <c r="J71" s="200"/>
      <c r="K71" s="201" t="str">
        <f>IFERROR(IF(D71='99_炭素貯蔵量算定データベース'!$B$3,VLOOKUP(I71,'99_炭素貯蔵量算定データベース'!$J$3:$L$85,3,FALSE),IF(D71='99_炭素貯蔵量算定データベース'!$B$4,'99_炭素貯蔵量算定データベース'!$C$4,IF(D71='99_炭素貯蔵量算定データベース'!$B$5,'99_炭素貯蔵量算定データベース'!$C$5,IF(D71='99_炭素貯蔵量算定データベース'!$B$6,'99_炭素貯蔵量算定データベース'!$C$6,IF(D71='99_炭素貯蔵量算定データベース'!$B$7,'99_炭素貯蔵量算定データベース'!$C$7,IF(D71='99_炭素貯蔵量算定データベース'!$B$8,'99_炭素貯蔵量算定データベース'!$C$8,"")))))),"")</f>
        <v/>
      </c>
      <c r="L71" s="58">
        <f t="shared" si="4"/>
        <v>0</v>
      </c>
      <c r="M71" s="59" t="str">
        <f>IFERROR(VLOOKUP(D71,'99_炭素貯蔵量算定データベース'!$B$3:$D$8,3,FALSE),"")</f>
        <v/>
      </c>
      <c r="N71" s="58" t="str">
        <f t="array" ref="N71">IF(IFERROR(SUM(IF(ISERROR(O71:P71),"",O71:P71)),"")=0,"",IFERROR(SUM(IF(ISERROR(O71:P71),"",O71:P71)),""))</f>
        <v/>
      </c>
      <c r="O71" s="58" t="str">
        <f t="shared" si="5"/>
        <v/>
      </c>
      <c r="P71" s="58" t="str">
        <f t="shared" si="6"/>
        <v/>
      </c>
    </row>
    <row r="72" spans="2:16" ht="27" customHeight="1">
      <c r="B72" s="395">
        <f t="shared" si="3"/>
        <v>49</v>
      </c>
      <c r="C72" s="396"/>
      <c r="D72" s="256" t="str">
        <f>IF('1_入力シート'!C62=0,"",'1_入力シート'!C62)</f>
        <v/>
      </c>
      <c r="E72" s="257" t="str">
        <f>IF('1_入力シート'!E62=0,"",'1_入力シート'!E62)</f>
        <v/>
      </c>
      <c r="F72" s="199" t="str">
        <f>IF('1_入力シート'!G62=0,"",'1_入力シート'!G62)</f>
        <v/>
      </c>
      <c r="G72" s="200">
        <f>IF('1_入力シート'!H62=0,0,'1_入力シート'!H62)</f>
        <v>0</v>
      </c>
      <c r="H72" s="201" t="str">
        <f>IFERROR(IF(D72='99_炭素貯蔵量算定データベース'!$B$3,VLOOKUP(F72,'99_炭素貯蔵量算定データベース'!$F$3:$H$66,3,FALSE),IF(D72='99_炭素貯蔵量算定データベース'!$B$4,'99_炭素貯蔵量算定データベース'!$C$4,IF(D72='99_炭素貯蔵量算定データベース'!$B$5,'99_炭素貯蔵量算定データベース'!$C$5,IF(D72='99_炭素貯蔵量算定データベース'!$B$6,'99_炭素貯蔵量算定データベース'!$C$6,IF(D72='99_炭素貯蔵量算定データベース'!$B$7,'99_炭素貯蔵量算定データベース'!$C$7,IF(D72='99_炭素貯蔵量算定データベース'!$B$8,'99_炭素貯蔵量算定データベース'!$C$8,"")))))),"")</f>
        <v/>
      </c>
      <c r="I72" s="200"/>
      <c r="J72" s="200"/>
      <c r="K72" s="201" t="str">
        <f>IFERROR(IF(D72='99_炭素貯蔵量算定データベース'!$B$3,VLOOKUP(I72,'99_炭素貯蔵量算定データベース'!$J$3:$L$85,3,FALSE),IF(D72='99_炭素貯蔵量算定データベース'!$B$4,'99_炭素貯蔵量算定データベース'!$C$4,IF(D72='99_炭素貯蔵量算定データベース'!$B$5,'99_炭素貯蔵量算定データベース'!$C$5,IF(D72='99_炭素貯蔵量算定データベース'!$B$6,'99_炭素貯蔵量算定データベース'!$C$6,IF(D72='99_炭素貯蔵量算定データベース'!$B$7,'99_炭素貯蔵量算定データベース'!$C$7,IF(D72='99_炭素貯蔵量算定データベース'!$B$8,'99_炭素貯蔵量算定データベース'!$C$8,"")))))),"")</f>
        <v/>
      </c>
      <c r="L72" s="58">
        <f t="shared" si="4"/>
        <v>0</v>
      </c>
      <c r="M72" s="59" t="str">
        <f>IFERROR(VLOOKUP(D72,'99_炭素貯蔵量算定データベース'!$B$3:$D$8,3,FALSE),"")</f>
        <v/>
      </c>
      <c r="N72" s="58" t="str">
        <f t="array" ref="N72">IF(IFERROR(SUM(IF(ISERROR(O72:P72),"",O72:P72)),"")=0,"",IFERROR(SUM(IF(ISERROR(O72:P72),"",O72:P72)),""))</f>
        <v/>
      </c>
      <c r="O72" s="58" t="str">
        <f t="shared" si="5"/>
        <v/>
      </c>
      <c r="P72" s="58" t="str">
        <f t="shared" si="6"/>
        <v/>
      </c>
    </row>
    <row r="73" spans="2:16" ht="27" customHeight="1">
      <c r="B73" s="395">
        <f t="shared" si="3"/>
        <v>50</v>
      </c>
      <c r="C73" s="396"/>
      <c r="D73" s="256" t="str">
        <f>IF('1_入力シート'!C63=0,"",'1_入力シート'!C63)</f>
        <v/>
      </c>
      <c r="E73" s="257" t="str">
        <f>IF('1_入力シート'!E63=0,"",'1_入力シート'!E63)</f>
        <v/>
      </c>
      <c r="F73" s="199" t="str">
        <f>IF('1_入力シート'!G63=0,"",'1_入力シート'!G63)</f>
        <v/>
      </c>
      <c r="G73" s="200">
        <f>IF('1_入力シート'!H63=0,0,'1_入力シート'!H63)</f>
        <v>0</v>
      </c>
      <c r="H73" s="201" t="str">
        <f>IFERROR(IF(D73='99_炭素貯蔵量算定データベース'!$B$3,VLOOKUP(F73,'99_炭素貯蔵量算定データベース'!$F$3:$H$66,3,FALSE),IF(D73='99_炭素貯蔵量算定データベース'!$B$4,'99_炭素貯蔵量算定データベース'!$C$4,IF(D73='99_炭素貯蔵量算定データベース'!$B$5,'99_炭素貯蔵量算定データベース'!$C$5,IF(D73='99_炭素貯蔵量算定データベース'!$B$6,'99_炭素貯蔵量算定データベース'!$C$6,IF(D73='99_炭素貯蔵量算定データベース'!$B$7,'99_炭素貯蔵量算定データベース'!$C$7,IF(D73='99_炭素貯蔵量算定データベース'!$B$8,'99_炭素貯蔵量算定データベース'!$C$8,"")))))),"")</f>
        <v/>
      </c>
      <c r="I73" s="200"/>
      <c r="J73" s="200"/>
      <c r="K73" s="201" t="str">
        <f>IFERROR(IF(D73='99_炭素貯蔵量算定データベース'!$B$3,VLOOKUP(I73,'99_炭素貯蔵量算定データベース'!$J$3:$L$85,3,FALSE),IF(D73='99_炭素貯蔵量算定データベース'!$B$4,'99_炭素貯蔵量算定データベース'!$C$4,IF(D73='99_炭素貯蔵量算定データベース'!$B$5,'99_炭素貯蔵量算定データベース'!$C$5,IF(D73='99_炭素貯蔵量算定データベース'!$B$6,'99_炭素貯蔵量算定データベース'!$C$6,IF(D73='99_炭素貯蔵量算定データベース'!$B$7,'99_炭素貯蔵量算定データベース'!$C$7,IF(D73='99_炭素貯蔵量算定データベース'!$B$8,'99_炭素貯蔵量算定データベース'!$C$8,"")))))),"")</f>
        <v/>
      </c>
      <c r="L73" s="58">
        <f t="shared" si="4"/>
        <v>0</v>
      </c>
      <c r="M73" s="59" t="str">
        <f>IFERROR(VLOOKUP(D73,'99_炭素貯蔵量算定データベース'!$B$3:$D$8,3,FALSE),"")</f>
        <v/>
      </c>
      <c r="N73" s="58" t="str">
        <f t="array" ref="N73">IF(IFERROR(SUM(IF(ISERROR(O73:P73),"",O73:P73)),"")=0,"",IFERROR(SUM(IF(ISERROR(O73:P73),"",O73:P73)),""))</f>
        <v/>
      </c>
      <c r="O73" s="58" t="str">
        <f t="shared" si="5"/>
        <v/>
      </c>
      <c r="P73" s="58" t="str">
        <f t="shared" si="6"/>
        <v/>
      </c>
    </row>
    <row r="74" spans="2:16" ht="27" customHeight="1">
      <c r="B74" s="395">
        <f t="shared" si="3"/>
        <v>51</v>
      </c>
      <c r="C74" s="396"/>
      <c r="D74" s="256" t="str">
        <f>IF('1_入力シート'!C64=0,"",'1_入力シート'!C64)</f>
        <v/>
      </c>
      <c r="E74" s="257" t="str">
        <f>IF('1_入力シート'!E64=0,"",'1_入力シート'!E64)</f>
        <v/>
      </c>
      <c r="F74" s="199" t="str">
        <f>IF('1_入力シート'!G64=0,"",'1_入力シート'!G64)</f>
        <v/>
      </c>
      <c r="G74" s="200">
        <f>IF('1_入力シート'!H64=0,0,'1_入力シート'!H64)</f>
        <v>0</v>
      </c>
      <c r="H74" s="201" t="str">
        <f>IFERROR(IF(D74='99_炭素貯蔵量算定データベース'!$B$3,VLOOKUP(F74,'99_炭素貯蔵量算定データベース'!$F$3:$H$66,3,FALSE),IF(D74='99_炭素貯蔵量算定データベース'!$B$4,'99_炭素貯蔵量算定データベース'!$C$4,IF(D74='99_炭素貯蔵量算定データベース'!$B$5,'99_炭素貯蔵量算定データベース'!$C$5,IF(D74='99_炭素貯蔵量算定データベース'!$B$6,'99_炭素貯蔵量算定データベース'!$C$6,IF(D74='99_炭素貯蔵量算定データベース'!$B$7,'99_炭素貯蔵量算定データベース'!$C$7,IF(D74='99_炭素貯蔵量算定データベース'!$B$8,'99_炭素貯蔵量算定データベース'!$C$8,"")))))),"")</f>
        <v/>
      </c>
      <c r="I74" s="200"/>
      <c r="J74" s="200"/>
      <c r="K74" s="201" t="str">
        <f>IFERROR(IF(D74='99_炭素貯蔵量算定データベース'!$B$3,VLOOKUP(I74,'99_炭素貯蔵量算定データベース'!$J$3:$L$85,3,FALSE),IF(D74='99_炭素貯蔵量算定データベース'!$B$4,'99_炭素貯蔵量算定データベース'!$C$4,IF(D74='99_炭素貯蔵量算定データベース'!$B$5,'99_炭素貯蔵量算定データベース'!$C$5,IF(D74='99_炭素貯蔵量算定データベース'!$B$6,'99_炭素貯蔵量算定データベース'!$C$6,IF(D74='99_炭素貯蔵量算定データベース'!$B$7,'99_炭素貯蔵量算定データベース'!$C$7,IF(D74='99_炭素貯蔵量算定データベース'!$B$8,'99_炭素貯蔵量算定データベース'!$C$8,"")))))),"")</f>
        <v/>
      </c>
      <c r="L74" s="58">
        <f t="shared" si="4"/>
        <v>0</v>
      </c>
      <c r="M74" s="59" t="str">
        <f>IFERROR(VLOOKUP(D74,'99_炭素貯蔵量算定データベース'!$B$3:$D$8,3,FALSE),"")</f>
        <v/>
      </c>
      <c r="N74" s="58" t="str">
        <f t="array" ref="N74">IF(IFERROR(SUM(IF(ISERROR(O74:P74),"",O74:P74)),"")=0,"",IFERROR(SUM(IF(ISERROR(O74:P74),"",O74:P74)),""))</f>
        <v/>
      </c>
      <c r="O74" s="58" t="str">
        <f t="shared" si="5"/>
        <v/>
      </c>
      <c r="P74" s="58" t="str">
        <f t="shared" si="6"/>
        <v/>
      </c>
    </row>
    <row r="75" spans="2:16" ht="27" customHeight="1">
      <c r="B75" s="395">
        <f t="shared" si="3"/>
        <v>52</v>
      </c>
      <c r="C75" s="396"/>
      <c r="D75" s="256" t="str">
        <f>IF('1_入力シート'!C65=0,"",'1_入力シート'!C65)</f>
        <v/>
      </c>
      <c r="E75" s="257" t="str">
        <f>IF('1_入力シート'!E65=0,"",'1_入力シート'!E65)</f>
        <v/>
      </c>
      <c r="F75" s="199" t="str">
        <f>IF('1_入力シート'!G65=0,"",'1_入力シート'!G65)</f>
        <v/>
      </c>
      <c r="G75" s="200">
        <f>IF('1_入力シート'!H65=0,0,'1_入力シート'!H65)</f>
        <v>0</v>
      </c>
      <c r="H75" s="201" t="str">
        <f>IFERROR(IF(D75='99_炭素貯蔵量算定データベース'!$B$3,VLOOKUP(F75,'99_炭素貯蔵量算定データベース'!$F$3:$H$66,3,FALSE),IF(D75='99_炭素貯蔵量算定データベース'!$B$4,'99_炭素貯蔵量算定データベース'!$C$4,IF(D75='99_炭素貯蔵量算定データベース'!$B$5,'99_炭素貯蔵量算定データベース'!$C$5,IF(D75='99_炭素貯蔵量算定データベース'!$B$6,'99_炭素貯蔵量算定データベース'!$C$6,IF(D75='99_炭素貯蔵量算定データベース'!$B$7,'99_炭素貯蔵量算定データベース'!$C$7,IF(D75='99_炭素貯蔵量算定データベース'!$B$8,'99_炭素貯蔵量算定データベース'!$C$8,"")))))),"")</f>
        <v/>
      </c>
      <c r="I75" s="200"/>
      <c r="J75" s="200"/>
      <c r="K75" s="201" t="str">
        <f>IFERROR(IF(D75='99_炭素貯蔵量算定データベース'!$B$3,VLOOKUP(I75,'99_炭素貯蔵量算定データベース'!$J$3:$L$85,3,FALSE),IF(D75='99_炭素貯蔵量算定データベース'!$B$4,'99_炭素貯蔵量算定データベース'!$C$4,IF(D75='99_炭素貯蔵量算定データベース'!$B$5,'99_炭素貯蔵量算定データベース'!$C$5,IF(D75='99_炭素貯蔵量算定データベース'!$B$6,'99_炭素貯蔵量算定データベース'!$C$6,IF(D75='99_炭素貯蔵量算定データベース'!$B$7,'99_炭素貯蔵量算定データベース'!$C$7,IF(D75='99_炭素貯蔵量算定データベース'!$B$8,'99_炭素貯蔵量算定データベース'!$C$8,"")))))),"")</f>
        <v/>
      </c>
      <c r="L75" s="58">
        <f t="shared" si="4"/>
        <v>0</v>
      </c>
      <c r="M75" s="59" t="str">
        <f>IFERROR(VLOOKUP(D75,'99_炭素貯蔵量算定データベース'!$B$3:$D$8,3,FALSE),"")</f>
        <v/>
      </c>
      <c r="N75" s="58" t="str">
        <f t="array" ref="N75">IF(IFERROR(SUM(IF(ISERROR(O75:P75),"",O75:P75)),"")=0,"",IFERROR(SUM(IF(ISERROR(O75:P75),"",O75:P75)),""))</f>
        <v/>
      </c>
      <c r="O75" s="58" t="str">
        <f t="shared" si="5"/>
        <v/>
      </c>
      <c r="P75" s="58" t="str">
        <f t="shared" si="6"/>
        <v/>
      </c>
    </row>
    <row r="76" spans="2:16" ht="27" customHeight="1">
      <c r="B76" s="395">
        <f t="shared" si="3"/>
        <v>53</v>
      </c>
      <c r="C76" s="396"/>
      <c r="D76" s="256" t="str">
        <f>IF('1_入力シート'!C66=0,"",'1_入力シート'!C66)</f>
        <v/>
      </c>
      <c r="E76" s="257" t="str">
        <f>IF('1_入力シート'!E66=0,"",'1_入力シート'!E66)</f>
        <v/>
      </c>
      <c r="F76" s="199" t="str">
        <f>IF('1_入力シート'!G66=0,"",'1_入力シート'!G66)</f>
        <v/>
      </c>
      <c r="G76" s="200">
        <f>IF('1_入力シート'!H66=0,0,'1_入力シート'!H66)</f>
        <v>0</v>
      </c>
      <c r="H76" s="201" t="str">
        <f>IFERROR(IF(D76='99_炭素貯蔵量算定データベース'!$B$3,VLOOKUP(F76,'99_炭素貯蔵量算定データベース'!$F$3:$H$66,3,FALSE),IF(D76='99_炭素貯蔵量算定データベース'!$B$4,'99_炭素貯蔵量算定データベース'!$C$4,IF(D76='99_炭素貯蔵量算定データベース'!$B$5,'99_炭素貯蔵量算定データベース'!$C$5,IF(D76='99_炭素貯蔵量算定データベース'!$B$6,'99_炭素貯蔵量算定データベース'!$C$6,IF(D76='99_炭素貯蔵量算定データベース'!$B$7,'99_炭素貯蔵量算定データベース'!$C$7,IF(D76='99_炭素貯蔵量算定データベース'!$B$8,'99_炭素貯蔵量算定データベース'!$C$8,"")))))),"")</f>
        <v/>
      </c>
      <c r="I76" s="200"/>
      <c r="J76" s="200"/>
      <c r="K76" s="201" t="str">
        <f>IFERROR(IF(D76='99_炭素貯蔵量算定データベース'!$B$3,VLOOKUP(I76,'99_炭素貯蔵量算定データベース'!$J$3:$L$85,3,FALSE),IF(D76='99_炭素貯蔵量算定データベース'!$B$4,'99_炭素貯蔵量算定データベース'!$C$4,IF(D76='99_炭素貯蔵量算定データベース'!$B$5,'99_炭素貯蔵量算定データベース'!$C$5,IF(D76='99_炭素貯蔵量算定データベース'!$B$6,'99_炭素貯蔵量算定データベース'!$C$6,IF(D76='99_炭素貯蔵量算定データベース'!$B$7,'99_炭素貯蔵量算定データベース'!$C$7,IF(D76='99_炭素貯蔵量算定データベース'!$B$8,'99_炭素貯蔵量算定データベース'!$C$8,"")))))),"")</f>
        <v/>
      </c>
      <c r="L76" s="58">
        <f t="shared" si="4"/>
        <v>0</v>
      </c>
      <c r="M76" s="59" t="str">
        <f>IFERROR(VLOOKUP(D76,'99_炭素貯蔵量算定データベース'!$B$3:$D$8,3,FALSE),"")</f>
        <v/>
      </c>
      <c r="N76" s="58" t="str">
        <f t="array" ref="N76">IF(IFERROR(SUM(IF(ISERROR(O76:P76),"",O76:P76)),"")=0,"",IFERROR(SUM(IF(ISERROR(O76:P76),"",O76:P76)),""))</f>
        <v/>
      </c>
      <c r="O76" s="58" t="str">
        <f t="shared" si="5"/>
        <v/>
      </c>
      <c r="P76" s="58" t="str">
        <f t="shared" si="6"/>
        <v/>
      </c>
    </row>
    <row r="77" spans="2:16" ht="27" customHeight="1">
      <c r="B77" s="395">
        <f t="shared" si="3"/>
        <v>54</v>
      </c>
      <c r="C77" s="396"/>
      <c r="D77" s="256" t="str">
        <f>IF('1_入力シート'!C67=0,"",'1_入力シート'!C67)</f>
        <v/>
      </c>
      <c r="E77" s="257" t="str">
        <f>IF('1_入力シート'!E67=0,"",'1_入力シート'!E67)</f>
        <v/>
      </c>
      <c r="F77" s="199" t="str">
        <f>IF('1_入力シート'!G67=0,"",'1_入力シート'!G67)</f>
        <v/>
      </c>
      <c r="G77" s="200">
        <f>IF('1_入力シート'!H67=0,0,'1_入力シート'!H67)</f>
        <v>0</v>
      </c>
      <c r="H77" s="201" t="str">
        <f>IFERROR(IF(D77='99_炭素貯蔵量算定データベース'!$B$3,VLOOKUP(F77,'99_炭素貯蔵量算定データベース'!$F$3:$H$66,3,FALSE),IF(D77='99_炭素貯蔵量算定データベース'!$B$4,'99_炭素貯蔵量算定データベース'!$C$4,IF(D77='99_炭素貯蔵量算定データベース'!$B$5,'99_炭素貯蔵量算定データベース'!$C$5,IF(D77='99_炭素貯蔵量算定データベース'!$B$6,'99_炭素貯蔵量算定データベース'!$C$6,IF(D77='99_炭素貯蔵量算定データベース'!$B$7,'99_炭素貯蔵量算定データベース'!$C$7,IF(D77='99_炭素貯蔵量算定データベース'!$B$8,'99_炭素貯蔵量算定データベース'!$C$8,"")))))),"")</f>
        <v/>
      </c>
      <c r="I77" s="200"/>
      <c r="J77" s="200"/>
      <c r="K77" s="201" t="str">
        <f>IFERROR(IF(D77='99_炭素貯蔵量算定データベース'!$B$3,VLOOKUP(I77,'99_炭素貯蔵量算定データベース'!$J$3:$L$85,3,FALSE),IF(D77='99_炭素貯蔵量算定データベース'!$B$4,'99_炭素貯蔵量算定データベース'!$C$4,IF(D77='99_炭素貯蔵量算定データベース'!$B$5,'99_炭素貯蔵量算定データベース'!$C$5,IF(D77='99_炭素貯蔵量算定データベース'!$B$6,'99_炭素貯蔵量算定データベース'!$C$6,IF(D77='99_炭素貯蔵量算定データベース'!$B$7,'99_炭素貯蔵量算定データベース'!$C$7,IF(D77='99_炭素貯蔵量算定データベース'!$B$8,'99_炭素貯蔵量算定データベース'!$C$8,"")))))),"")</f>
        <v/>
      </c>
      <c r="L77" s="58">
        <f t="shared" si="4"/>
        <v>0</v>
      </c>
      <c r="M77" s="59" t="str">
        <f>IFERROR(VLOOKUP(D77,'99_炭素貯蔵量算定データベース'!$B$3:$D$8,3,FALSE),"")</f>
        <v/>
      </c>
      <c r="N77" s="58" t="str">
        <f t="array" ref="N77">IF(IFERROR(SUM(IF(ISERROR(O77:P77),"",O77:P77)),"")=0,"",IFERROR(SUM(IF(ISERROR(O77:P77),"",O77:P77)),""))</f>
        <v/>
      </c>
      <c r="O77" s="58" t="str">
        <f t="shared" si="5"/>
        <v/>
      </c>
      <c r="P77" s="58" t="str">
        <f t="shared" si="6"/>
        <v/>
      </c>
    </row>
    <row r="78" spans="2:16" ht="27" customHeight="1">
      <c r="B78" s="395">
        <f t="shared" si="3"/>
        <v>55</v>
      </c>
      <c r="C78" s="396"/>
      <c r="D78" s="256" t="str">
        <f>IF('1_入力シート'!C68=0,"",'1_入力シート'!C68)</f>
        <v/>
      </c>
      <c r="E78" s="257" t="str">
        <f>IF('1_入力シート'!E68=0,"",'1_入力シート'!E68)</f>
        <v/>
      </c>
      <c r="F78" s="199" t="str">
        <f>IF('1_入力シート'!G68=0,"",'1_入力シート'!G68)</f>
        <v/>
      </c>
      <c r="G78" s="200">
        <f>IF('1_入力シート'!H68=0,0,'1_入力シート'!H68)</f>
        <v>0</v>
      </c>
      <c r="H78" s="201" t="str">
        <f>IFERROR(IF(D78='99_炭素貯蔵量算定データベース'!$B$3,VLOOKUP(F78,'99_炭素貯蔵量算定データベース'!$F$3:$H$66,3,FALSE),IF(D78='99_炭素貯蔵量算定データベース'!$B$4,'99_炭素貯蔵量算定データベース'!$C$4,IF(D78='99_炭素貯蔵量算定データベース'!$B$5,'99_炭素貯蔵量算定データベース'!$C$5,IF(D78='99_炭素貯蔵量算定データベース'!$B$6,'99_炭素貯蔵量算定データベース'!$C$6,IF(D78='99_炭素貯蔵量算定データベース'!$B$7,'99_炭素貯蔵量算定データベース'!$C$7,IF(D78='99_炭素貯蔵量算定データベース'!$B$8,'99_炭素貯蔵量算定データベース'!$C$8,"")))))),"")</f>
        <v/>
      </c>
      <c r="I78" s="200"/>
      <c r="J78" s="200"/>
      <c r="K78" s="201" t="str">
        <f>IFERROR(IF(D78='99_炭素貯蔵量算定データベース'!$B$3,VLOOKUP(I78,'99_炭素貯蔵量算定データベース'!$J$3:$L$85,3,FALSE),IF(D78='99_炭素貯蔵量算定データベース'!$B$4,'99_炭素貯蔵量算定データベース'!$C$4,IF(D78='99_炭素貯蔵量算定データベース'!$B$5,'99_炭素貯蔵量算定データベース'!$C$5,IF(D78='99_炭素貯蔵量算定データベース'!$B$6,'99_炭素貯蔵量算定データベース'!$C$6,IF(D78='99_炭素貯蔵量算定データベース'!$B$7,'99_炭素貯蔵量算定データベース'!$C$7,IF(D78='99_炭素貯蔵量算定データベース'!$B$8,'99_炭素貯蔵量算定データベース'!$C$8,"")))))),"")</f>
        <v/>
      </c>
      <c r="L78" s="58">
        <f t="shared" si="4"/>
        <v>0</v>
      </c>
      <c r="M78" s="59" t="str">
        <f>IFERROR(VLOOKUP(D78,'99_炭素貯蔵量算定データベース'!$B$3:$D$8,3,FALSE),"")</f>
        <v/>
      </c>
      <c r="N78" s="58" t="str">
        <f t="array" ref="N78">IF(IFERROR(SUM(IF(ISERROR(O78:P78),"",O78:P78)),"")=0,"",IFERROR(SUM(IF(ISERROR(O78:P78),"",O78:P78)),""))</f>
        <v/>
      </c>
      <c r="O78" s="58" t="str">
        <f t="shared" si="5"/>
        <v/>
      </c>
      <c r="P78" s="58" t="str">
        <f t="shared" si="6"/>
        <v/>
      </c>
    </row>
    <row r="79" spans="2:16" ht="27" customHeight="1">
      <c r="B79" s="395">
        <f t="shared" si="3"/>
        <v>56</v>
      </c>
      <c r="C79" s="396"/>
      <c r="D79" s="256" t="str">
        <f>IF('1_入力シート'!C69=0,"",'1_入力シート'!C69)</f>
        <v/>
      </c>
      <c r="E79" s="257" t="str">
        <f>IF('1_入力シート'!E69=0,"",'1_入力シート'!E69)</f>
        <v/>
      </c>
      <c r="F79" s="199" t="str">
        <f>IF('1_入力シート'!G69=0,"",'1_入力シート'!G69)</f>
        <v/>
      </c>
      <c r="G79" s="200">
        <f>IF('1_入力シート'!H69=0,0,'1_入力シート'!H69)</f>
        <v>0</v>
      </c>
      <c r="H79" s="201" t="str">
        <f>IFERROR(IF(D79='99_炭素貯蔵量算定データベース'!$B$3,VLOOKUP(F79,'99_炭素貯蔵量算定データベース'!$F$3:$H$66,3,FALSE),IF(D79='99_炭素貯蔵量算定データベース'!$B$4,'99_炭素貯蔵量算定データベース'!$C$4,IF(D79='99_炭素貯蔵量算定データベース'!$B$5,'99_炭素貯蔵量算定データベース'!$C$5,IF(D79='99_炭素貯蔵量算定データベース'!$B$6,'99_炭素貯蔵量算定データベース'!$C$6,IF(D79='99_炭素貯蔵量算定データベース'!$B$7,'99_炭素貯蔵量算定データベース'!$C$7,IF(D79='99_炭素貯蔵量算定データベース'!$B$8,'99_炭素貯蔵量算定データベース'!$C$8,"")))))),"")</f>
        <v/>
      </c>
      <c r="I79" s="200"/>
      <c r="J79" s="200"/>
      <c r="K79" s="201" t="str">
        <f>IFERROR(IF(D79='99_炭素貯蔵量算定データベース'!$B$3,VLOOKUP(I79,'99_炭素貯蔵量算定データベース'!$J$3:$L$85,3,FALSE),IF(D79='99_炭素貯蔵量算定データベース'!$B$4,'99_炭素貯蔵量算定データベース'!$C$4,IF(D79='99_炭素貯蔵量算定データベース'!$B$5,'99_炭素貯蔵量算定データベース'!$C$5,IF(D79='99_炭素貯蔵量算定データベース'!$B$6,'99_炭素貯蔵量算定データベース'!$C$6,IF(D79='99_炭素貯蔵量算定データベース'!$B$7,'99_炭素貯蔵量算定データベース'!$C$7,IF(D79='99_炭素貯蔵量算定データベース'!$B$8,'99_炭素貯蔵量算定データベース'!$C$8,"")))))),"")</f>
        <v/>
      </c>
      <c r="L79" s="58">
        <f t="shared" si="4"/>
        <v>0</v>
      </c>
      <c r="M79" s="59" t="str">
        <f>IFERROR(VLOOKUP(D79,'99_炭素貯蔵量算定データベース'!$B$3:$D$8,3,FALSE),"")</f>
        <v/>
      </c>
      <c r="N79" s="58" t="str">
        <f t="array" ref="N79">IF(IFERROR(SUM(IF(ISERROR(O79:P79),"",O79:P79)),"")=0,"",IFERROR(SUM(IF(ISERROR(O79:P79),"",O79:P79)),""))</f>
        <v/>
      </c>
      <c r="O79" s="58" t="str">
        <f t="shared" si="5"/>
        <v/>
      </c>
      <c r="P79" s="58" t="str">
        <f t="shared" si="6"/>
        <v/>
      </c>
    </row>
    <row r="80" spans="2:16" ht="27" customHeight="1">
      <c r="B80" s="395">
        <f t="shared" si="3"/>
        <v>57</v>
      </c>
      <c r="C80" s="396"/>
      <c r="D80" s="256" t="str">
        <f>IF('1_入力シート'!C70=0,"",'1_入力シート'!C70)</f>
        <v/>
      </c>
      <c r="E80" s="257" t="str">
        <f>IF('1_入力シート'!E70=0,"",'1_入力シート'!E70)</f>
        <v/>
      </c>
      <c r="F80" s="199" t="str">
        <f>IF('1_入力シート'!G70=0,"",'1_入力シート'!G70)</f>
        <v/>
      </c>
      <c r="G80" s="200">
        <f>IF('1_入力シート'!H70=0,0,'1_入力シート'!H70)</f>
        <v>0</v>
      </c>
      <c r="H80" s="201" t="str">
        <f>IFERROR(IF(D80='99_炭素貯蔵量算定データベース'!$B$3,VLOOKUP(F80,'99_炭素貯蔵量算定データベース'!$F$3:$H$66,3,FALSE),IF(D80='99_炭素貯蔵量算定データベース'!$B$4,'99_炭素貯蔵量算定データベース'!$C$4,IF(D80='99_炭素貯蔵量算定データベース'!$B$5,'99_炭素貯蔵量算定データベース'!$C$5,IF(D80='99_炭素貯蔵量算定データベース'!$B$6,'99_炭素貯蔵量算定データベース'!$C$6,IF(D80='99_炭素貯蔵量算定データベース'!$B$7,'99_炭素貯蔵量算定データベース'!$C$7,IF(D80='99_炭素貯蔵量算定データベース'!$B$8,'99_炭素貯蔵量算定データベース'!$C$8,"")))))),"")</f>
        <v/>
      </c>
      <c r="I80" s="200"/>
      <c r="J80" s="200"/>
      <c r="K80" s="201" t="str">
        <f>IFERROR(IF(D80='99_炭素貯蔵量算定データベース'!$B$3,VLOOKUP(I80,'99_炭素貯蔵量算定データベース'!$J$3:$L$85,3,FALSE),IF(D80='99_炭素貯蔵量算定データベース'!$B$4,'99_炭素貯蔵量算定データベース'!$C$4,IF(D80='99_炭素貯蔵量算定データベース'!$B$5,'99_炭素貯蔵量算定データベース'!$C$5,IF(D80='99_炭素貯蔵量算定データベース'!$B$6,'99_炭素貯蔵量算定データベース'!$C$6,IF(D80='99_炭素貯蔵量算定データベース'!$B$7,'99_炭素貯蔵量算定データベース'!$C$7,IF(D80='99_炭素貯蔵量算定データベース'!$B$8,'99_炭素貯蔵量算定データベース'!$C$8,"")))))),"")</f>
        <v/>
      </c>
      <c r="L80" s="58">
        <f t="shared" si="4"/>
        <v>0</v>
      </c>
      <c r="M80" s="59" t="str">
        <f>IFERROR(VLOOKUP(D80,'99_炭素貯蔵量算定データベース'!$B$3:$D$8,3,FALSE),"")</f>
        <v/>
      </c>
      <c r="N80" s="58" t="str">
        <f t="array" ref="N80">IF(IFERROR(SUM(IF(ISERROR(O80:P80),"",O80:P80)),"")=0,"",IFERROR(SUM(IF(ISERROR(O80:P80),"",O80:P80)),""))</f>
        <v/>
      </c>
      <c r="O80" s="58" t="str">
        <f t="shared" si="5"/>
        <v/>
      </c>
      <c r="P80" s="58" t="str">
        <f t="shared" si="6"/>
        <v/>
      </c>
    </row>
    <row r="81" spans="2:16" ht="27" customHeight="1">
      <c r="B81" s="395">
        <f t="shared" si="3"/>
        <v>58</v>
      </c>
      <c r="C81" s="396"/>
      <c r="D81" s="256" t="str">
        <f>IF('1_入力シート'!C71=0,"",'1_入力シート'!C71)</f>
        <v/>
      </c>
      <c r="E81" s="257" t="str">
        <f>IF('1_入力シート'!E71=0,"",'1_入力シート'!E71)</f>
        <v/>
      </c>
      <c r="F81" s="199" t="str">
        <f>IF('1_入力シート'!G71=0,"",'1_入力シート'!G71)</f>
        <v/>
      </c>
      <c r="G81" s="200">
        <f>IF('1_入力シート'!H71=0,0,'1_入力シート'!H71)</f>
        <v>0</v>
      </c>
      <c r="H81" s="201" t="str">
        <f>IFERROR(IF(D81='99_炭素貯蔵量算定データベース'!$B$3,VLOOKUP(F81,'99_炭素貯蔵量算定データベース'!$F$3:$H$66,3,FALSE),IF(D81='99_炭素貯蔵量算定データベース'!$B$4,'99_炭素貯蔵量算定データベース'!$C$4,IF(D81='99_炭素貯蔵量算定データベース'!$B$5,'99_炭素貯蔵量算定データベース'!$C$5,IF(D81='99_炭素貯蔵量算定データベース'!$B$6,'99_炭素貯蔵量算定データベース'!$C$6,IF(D81='99_炭素貯蔵量算定データベース'!$B$7,'99_炭素貯蔵量算定データベース'!$C$7,IF(D81='99_炭素貯蔵量算定データベース'!$B$8,'99_炭素貯蔵量算定データベース'!$C$8,"")))))),"")</f>
        <v/>
      </c>
      <c r="I81" s="200"/>
      <c r="J81" s="200"/>
      <c r="K81" s="201" t="str">
        <f>IFERROR(IF(D81='99_炭素貯蔵量算定データベース'!$B$3,VLOOKUP(I81,'99_炭素貯蔵量算定データベース'!$J$3:$L$85,3,FALSE),IF(D81='99_炭素貯蔵量算定データベース'!$B$4,'99_炭素貯蔵量算定データベース'!$C$4,IF(D81='99_炭素貯蔵量算定データベース'!$B$5,'99_炭素貯蔵量算定データベース'!$C$5,IF(D81='99_炭素貯蔵量算定データベース'!$B$6,'99_炭素貯蔵量算定データベース'!$C$6,IF(D81='99_炭素貯蔵量算定データベース'!$B$7,'99_炭素貯蔵量算定データベース'!$C$7,IF(D81='99_炭素貯蔵量算定データベース'!$B$8,'99_炭素貯蔵量算定データベース'!$C$8,"")))))),"")</f>
        <v/>
      </c>
      <c r="L81" s="58">
        <f t="shared" si="4"/>
        <v>0</v>
      </c>
      <c r="M81" s="59" t="str">
        <f>IFERROR(VLOOKUP(D81,'99_炭素貯蔵量算定データベース'!$B$3:$D$8,3,FALSE),"")</f>
        <v/>
      </c>
      <c r="N81" s="58" t="str">
        <f t="array" ref="N81">IF(IFERROR(SUM(IF(ISERROR(O81:P81),"",O81:P81)),"")=0,"",IFERROR(SUM(IF(ISERROR(O81:P81),"",O81:P81)),""))</f>
        <v/>
      </c>
      <c r="O81" s="58" t="str">
        <f t="shared" si="5"/>
        <v/>
      </c>
      <c r="P81" s="58" t="str">
        <f t="shared" si="6"/>
        <v/>
      </c>
    </row>
    <row r="82" spans="2:16" ht="27" customHeight="1">
      <c r="B82" s="395">
        <f t="shared" si="3"/>
        <v>59</v>
      </c>
      <c r="C82" s="396"/>
      <c r="D82" s="256" t="str">
        <f>IF('1_入力シート'!C72=0,"",'1_入力シート'!C72)</f>
        <v/>
      </c>
      <c r="E82" s="257" t="str">
        <f>IF('1_入力シート'!E72=0,"",'1_入力シート'!E72)</f>
        <v/>
      </c>
      <c r="F82" s="199" t="str">
        <f>IF('1_入力シート'!G72=0,"",'1_入力シート'!G72)</f>
        <v/>
      </c>
      <c r="G82" s="200">
        <f>IF('1_入力シート'!H72=0,0,'1_入力シート'!H72)</f>
        <v>0</v>
      </c>
      <c r="H82" s="201" t="str">
        <f>IFERROR(IF(D82='99_炭素貯蔵量算定データベース'!$B$3,VLOOKUP(F82,'99_炭素貯蔵量算定データベース'!$F$3:$H$66,3,FALSE),IF(D82='99_炭素貯蔵量算定データベース'!$B$4,'99_炭素貯蔵量算定データベース'!$C$4,IF(D82='99_炭素貯蔵量算定データベース'!$B$5,'99_炭素貯蔵量算定データベース'!$C$5,IF(D82='99_炭素貯蔵量算定データベース'!$B$6,'99_炭素貯蔵量算定データベース'!$C$6,IF(D82='99_炭素貯蔵量算定データベース'!$B$7,'99_炭素貯蔵量算定データベース'!$C$7,IF(D82='99_炭素貯蔵量算定データベース'!$B$8,'99_炭素貯蔵量算定データベース'!$C$8,"")))))),"")</f>
        <v/>
      </c>
      <c r="I82" s="200"/>
      <c r="J82" s="200"/>
      <c r="K82" s="201" t="str">
        <f>IFERROR(IF(D82='99_炭素貯蔵量算定データベース'!$B$3,VLOOKUP(I82,'99_炭素貯蔵量算定データベース'!$J$3:$L$85,3,FALSE),IF(D82='99_炭素貯蔵量算定データベース'!$B$4,'99_炭素貯蔵量算定データベース'!$C$4,IF(D82='99_炭素貯蔵量算定データベース'!$B$5,'99_炭素貯蔵量算定データベース'!$C$5,IF(D82='99_炭素貯蔵量算定データベース'!$B$6,'99_炭素貯蔵量算定データベース'!$C$6,IF(D82='99_炭素貯蔵量算定データベース'!$B$7,'99_炭素貯蔵量算定データベース'!$C$7,IF(D82='99_炭素貯蔵量算定データベース'!$B$8,'99_炭素貯蔵量算定データベース'!$C$8,"")))))),"")</f>
        <v/>
      </c>
      <c r="L82" s="58">
        <f t="shared" si="4"/>
        <v>0</v>
      </c>
      <c r="M82" s="59" t="str">
        <f>IFERROR(VLOOKUP(D82,'99_炭素貯蔵量算定データベース'!$B$3:$D$8,3,FALSE),"")</f>
        <v/>
      </c>
      <c r="N82" s="58" t="str">
        <f t="array" ref="N82">IF(IFERROR(SUM(IF(ISERROR(O82:P82),"",O82:P82)),"")=0,"",IFERROR(SUM(IF(ISERROR(O82:P82),"",O82:P82)),""))</f>
        <v/>
      </c>
      <c r="O82" s="58" t="str">
        <f t="shared" si="5"/>
        <v/>
      </c>
      <c r="P82" s="58" t="str">
        <f t="shared" si="6"/>
        <v/>
      </c>
    </row>
    <row r="83" spans="2:16" ht="27" customHeight="1">
      <c r="B83" s="395">
        <f t="shared" si="3"/>
        <v>60</v>
      </c>
      <c r="C83" s="396"/>
      <c r="D83" s="256" t="str">
        <f>IF('1_入力シート'!C73=0,"",'1_入力シート'!C73)</f>
        <v/>
      </c>
      <c r="E83" s="257" t="str">
        <f>IF('1_入力シート'!E73=0,"",'1_入力シート'!E73)</f>
        <v/>
      </c>
      <c r="F83" s="199" t="str">
        <f>IF('1_入力シート'!G73=0,"",'1_入力シート'!G73)</f>
        <v/>
      </c>
      <c r="G83" s="200">
        <f>IF('1_入力シート'!H73=0,0,'1_入力シート'!H73)</f>
        <v>0</v>
      </c>
      <c r="H83" s="201" t="str">
        <f>IFERROR(IF(D83='99_炭素貯蔵量算定データベース'!$B$3,VLOOKUP(F83,'99_炭素貯蔵量算定データベース'!$F$3:$H$66,3,FALSE),IF(D83='99_炭素貯蔵量算定データベース'!$B$4,'99_炭素貯蔵量算定データベース'!$C$4,IF(D83='99_炭素貯蔵量算定データベース'!$B$5,'99_炭素貯蔵量算定データベース'!$C$5,IF(D83='99_炭素貯蔵量算定データベース'!$B$6,'99_炭素貯蔵量算定データベース'!$C$6,IF(D83='99_炭素貯蔵量算定データベース'!$B$7,'99_炭素貯蔵量算定データベース'!$C$7,IF(D83='99_炭素貯蔵量算定データベース'!$B$8,'99_炭素貯蔵量算定データベース'!$C$8,"")))))),"")</f>
        <v/>
      </c>
      <c r="I83" s="200"/>
      <c r="J83" s="200"/>
      <c r="K83" s="201" t="str">
        <f>IFERROR(IF(D83='99_炭素貯蔵量算定データベース'!$B$3,VLOOKUP(I83,'99_炭素貯蔵量算定データベース'!$J$3:$L$85,3,FALSE),IF(D83='99_炭素貯蔵量算定データベース'!$B$4,'99_炭素貯蔵量算定データベース'!$C$4,IF(D83='99_炭素貯蔵量算定データベース'!$B$5,'99_炭素貯蔵量算定データベース'!$C$5,IF(D83='99_炭素貯蔵量算定データベース'!$B$6,'99_炭素貯蔵量算定データベース'!$C$6,IF(D83='99_炭素貯蔵量算定データベース'!$B$7,'99_炭素貯蔵量算定データベース'!$C$7,IF(D83='99_炭素貯蔵量算定データベース'!$B$8,'99_炭素貯蔵量算定データベース'!$C$8,"")))))),"")</f>
        <v/>
      </c>
      <c r="L83" s="58">
        <f t="shared" si="4"/>
        <v>0</v>
      </c>
      <c r="M83" s="59" t="str">
        <f>IFERROR(VLOOKUP(D83,'99_炭素貯蔵量算定データベース'!$B$3:$D$8,3,FALSE),"")</f>
        <v/>
      </c>
      <c r="N83" s="58" t="str">
        <f t="array" ref="N83">IF(IFERROR(SUM(IF(ISERROR(O83:P83),"",O83:P83)),"")=0,"",IFERROR(SUM(IF(ISERROR(O83:P83),"",O83:P83)),""))</f>
        <v/>
      </c>
      <c r="O83" s="58" t="str">
        <f t="shared" si="5"/>
        <v/>
      </c>
      <c r="P83" s="58" t="str">
        <f t="shared" si="6"/>
        <v/>
      </c>
    </row>
    <row r="84" spans="2:16" ht="27" customHeight="1">
      <c r="B84" s="395">
        <f t="shared" si="3"/>
        <v>61</v>
      </c>
      <c r="C84" s="396"/>
      <c r="D84" s="256" t="str">
        <f>IF('1_入力シート'!C74=0,"",'1_入力シート'!C74)</f>
        <v/>
      </c>
      <c r="E84" s="257" t="str">
        <f>IF('1_入力シート'!E74=0,"",'1_入力シート'!E74)</f>
        <v/>
      </c>
      <c r="F84" s="199" t="str">
        <f>IF('1_入力シート'!G74=0,"",'1_入力シート'!G74)</f>
        <v/>
      </c>
      <c r="G84" s="200">
        <f>IF('1_入力シート'!H74=0,0,'1_入力シート'!H74)</f>
        <v>0</v>
      </c>
      <c r="H84" s="201" t="str">
        <f>IFERROR(IF(D84='99_炭素貯蔵量算定データベース'!$B$3,VLOOKUP(F84,'99_炭素貯蔵量算定データベース'!$F$3:$H$66,3,FALSE),IF(D84='99_炭素貯蔵量算定データベース'!$B$4,'99_炭素貯蔵量算定データベース'!$C$4,IF(D84='99_炭素貯蔵量算定データベース'!$B$5,'99_炭素貯蔵量算定データベース'!$C$5,IF(D84='99_炭素貯蔵量算定データベース'!$B$6,'99_炭素貯蔵量算定データベース'!$C$6,IF(D84='99_炭素貯蔵量算定データベース'!$B$7,'99_炭素貯蔵量算定データベース'!$C$7,IF(D84='99_炭素貯蔵量算定データベース'!$B$8,'99_炭素貯蔵量算定データベース'!$C$8,"")))))),"")</f>
        <v/>
      </c>
      <c r="I84" s="200"/>
      <c r="J84" s="200"/>
      <c r="K84" s="201" t="str">
        <f>IFERROR(IF(D84='99_炭素貯蔵量算定データベース'!$B$3,VLOOKUP(I84,'99_炭素貯蔵量算定データベース'!$J$3:$L$85,3,FALSE),IF(D84='99_炭素貯蔵量算定データベース'!$B$4,'99_炭素貯蔵量算定データベース'!$C$4,IF(D84='99_炭素貯蔵量算定データベース'!$B$5,'99_炭素貯蔵量算定データベース'!$C$5,IF(D84='99_炭素貯蔵量算定データベース'!$B$6,'99_炭素貯蔵量算定データベース'!$C$6,IF(D84='99_炭素貯蔵量算定データベース'!$B$7,'99_炭素貯蔵量算定データベース'!$C$7,IF(D84='99_炭素貯蔵量算定データベース'!$B$8,'99_炭素貯蔵量算定データベース'!$C$8,"")))))),"")</f>
        <v/>
      </c>
      <c r="L84" s="58">
        <f t="shared" si="4"/>
        <v>0</v>
      </c>
      <c r="M84" s="59" t="str">
        <f>IFERROR(VLOOKUP(D84,'99_炭素貯蔵量算定データベース'!$B$3:$D$8,3,FALSE),"")</f>
        <v/>
      </c>
      <c r="N84" s="58" t="str">
        <f t="array" ref="N84">IF(IFERROR(SUM(IF(ISERROR(O84:P84),"",O84:P84)),"")=0,"",IFERROR(SUM(IF(ISERROR(O84:P84),"",O84:P84)),""))</f>
        <v/>
      </c>
      <c r="O84" s="58" t="str">
        <f t="shared" si="5"/>
        <v/>
      </c>
      <c r="P84" s="58" t="str">
        <f t="shared" si="6"/>
        <v/>
      </c>
    </row>
    <row r="85" spans="2:16" ht="27" customHeight="1">
      <c r="B85" s="395">
        <f t="shared" si="3"/>
        <v>62</v>
      </c>
      <c r="C85" s="396"/>
      <c r="D85" s="256" t="str">
        <f>IF('1_入力シート'!C75=0,"",'1_入力シート'!C75)</f>
        <v/>
      </c>
      <c r="E85" s="257" t="str">
        <f>IF('1_入力シート'!E75=0,"",'1_入力シート'!E75)</f>
        <v/>
      </c>
      <c r="F85" s="199" t="str">
        <f>IF('1_入力シート'!G75=0,"",'1_入力シート'!G75)</f>
        <v/>
      </c>
      <c r="G85" s="200">
        <f>IF('1_入力シート'!H75=0,0,'1_入力シート'!H75)</f>
        <v>0</v>
      </c>
      <c r="H85" s="201" t="str">
        <f>IFERROR(IF(D85='99_炭素貯蔵量算定データベース'!$B$3,VLOOKUP(F85,'99_炭素貯蔵量算定データベース'!$F$3:$H$66,3,FALSE),IF(D85='99_炭素貯蔵量算定データベース'!$B$4,'99_炭素貯蔵量算定データベース'!$C$4,IF(D85='99_炭素貯蔵量算定データベース'!$B$5,'99_炭素貯蔵量算定データベース'!$C$5,IF(D85='99_炭素貯蔵量算定データベース'!$B$6,'99_炭素貯蔵量算定データベース'!$C$6,IF(D85='99_炭素貯蔵量算定データベース'!$B$7,'99_炭素貯蔵量算定データベース'!$C$7,IF(D85='99_炭素貯蔵量算定データベース'!$B$8,'99_炭素貯蔵量算定データベース'!$C$8,"")))))),"")</f>
        <v/>
      </c>
      <c r="I85" s="200"/>
      <c r="J85" s="200"/>
      <c r="K85" s="201" t="str">
        <f>IFERROR(IF(D85='99_炭素貯蔵量算定データベース'!$B$3,VLOOKUP(I85,'99_炭素貯蔵量算定データベース'!$J$3:$L$85,3,FALSE),IF(D85='99_炭素貯蔵量算定データベース'!$B$4,'99_炭素貯蔵量算定データベース'!$C$4,IF(D85='99_炭素貯蔵量算定データベース'!$B$5,'99_炭素貯蔵量算定データベース'!$C$5,IF(D85='99_炭素貯蔵量算定データベース'!$B$6,'99_炭素貯蔵量算定データベース'!$C$6,IF(D85='99_炭素貯蔵量算定データベース'!$B$7,'99_炭素貯蔵量算定データベース'!$C$7,IF(D85='99_炭素貯蔵量算定データベース'!$B$8,'99_炭素貯蔵量算定データベース'!$C$8,"")))))),"")</f>
        <v/>
      </c>
      <c r="L85" s="58">
        <f t="shared" si="4"/>
        <v>0</v>
      </c>
      <c r="M85" s="59" t="str">
        <f>IFERROR(VLOOKUP(D85,'99_炭素貯蔵量算定データベース'!$B$3:$D$8,3,FALSE),"")</f>
        <v/>
      </c>
      <c r="N85" s="58" t="str">
        <f t="array" ref="N85">IF(IFERROR(SUM(IF(ISERROR(O85:P85),"",O85:P85)),"")=0,"",IFERROR(SUM(IF(ISERROR(O85:P85),"",O85:P85)),""))</f>
        <v/>
      </c>
      <c r="O85" s="58" t="str">
        <f t="shared" si="5"/>
        <v/>
      </c>
      <c r="P85" s="58" t="str">
        <f t="shared" si="6"/>
        <v/>
      </c>
    </row>
    <row r="86" spans="2:16" ht="27" customHeight="1">
      <c r="B86" s="395">
        <f t="shared" si="3"/>
        <v>63</v>
      </c>
      <c r="C86" s="396"/>
      <c r="D86" s="256" t="str">
        <f>IF('1_入力シート'!C76=0,"",'1_入力シート'!C76)</f>
        <v/>
      </c>
      <c r="E86" s="257" t="str">
        <f>IF('1_入力シート'!E76=0,"",'1_入力シート'!E76)</f>
        <v/>
      </c>
      <c r="F86" s="199" t="str">
        <f>IF('1_入力シート'!G76=0,"",'1_入力シート'!G76)</f>
        <v/>
      </c>
      <c r="G86" s="200">
        <f>IF('1_入力シート'!H76=0,0,'1_入力シート'!H76)</f>
        <v>0</v>
      </c>
      <c r="H86" s="201" t="str">
        <f>IFERROR(IF(D86='99_炭素貯蔵量算定データベース'!$B$3,VLOOKUP(F86,'99_炭素貯蔵量算定データベース'!$F$3:$H$66,3,FALSE),IF(D86='99_炭素貯蔵量算定データベース'!$B$4,'99_炭素貯蔵量算定データベース'!$C$4,IF(D86='99_炭素貯蔵量算定データベース'!$B$5,'99_炭素貯蔵量算定データベース'!$C$5,IF(D86='99_炭素貯蔵量算定データベース'!$B$6,'99_炭素貯蔵量算定データベース'!$C$6,IF(D86='99_炭素貯蔵量算定データベース'!$B$7,'99_炭素貯蔵量算定データベース'!$C$7,IF(D86='99_炭素貯蔵量算定データベース'!$B$8,'99_炭素貯蔵量算定データベース'!$C$8,"")))))),"")</f>
        <v/>
      </c>
      <c r="I86" s="200"/>
      <c r="J86" s="200"/>
      <c r="K86" s="201" t="str">
        <f>IFERROR(IF(D86='99_炭素貯蔵量算定データベース'!$B$3,VLOOKUP(I86,'99_炭素貯蔵量算定データベース'!$J$3:$L$85,3,FALSE),IF(D86='99_炭素貯蔵量算定データベース'!$B$4,'99_炭素貯蔵量算定データベース'!$C$4,IF(D86='99_炭素貯蔵量算定データベース'!$B$5,'99_炭素貯蔵量算定データベース'!$C$5,IF(D86='99_炭素貯蔵量算定データベース'!$B$6,'99_炭素貯蔵量算定データベース'!$C$6,IF(D86='99_炭素貯蔵量算定データベース'!$B$7,'99_炭素貯蔵量算定データベース'!$C$7,IF(D86='99_炭素貯蔵量算定データベース'!$B$8,'99_炭素貯蔵量算定データベース'!$C$8,"")))))),"")</f>
        <v/>
      </c>
      <c r="L86" s="58">
        <f t="shared" si="4"/>
        <v>0</v>
      </c>
      <c r="M86" s="59" t="str">
        <f>IFERROR(VLOOKUP(D86,'99_炭素貯蔵量算定データベース'!$B$3:$D$8,3,FALSE),"")</f>
        <v/>
      </c>
      <c r="N86" s="58" t="str">
        <f t="array" ref="N86">IF(IFERROR(SUM(IF(ISERROR(O86:P86),"",O86:P86)),"")=0,"",IFERROR(SUM(IF(ISERROR(O86:P86),"",O86:P86)),""))</f>
        <v/>
      </c>
      <c r="O86" s="58" t="str">
        <f t="shared" si="5"/>
        <v/>
      </c>
      <c r="P86" s="58" t="str">
        <f t="shared" si="6"/>
        <v/>
      </c>
    </row>
    <row r="87" spans="2:16" ht="27" customHeight="1">
      <c r="B87" s="395">
        <f t="shared" si="3"/>
        <v>64</v>
      </c>
      <c r="C87" s="396"/>
      <c r="D87" s="256" t="str">
        <f>IF('1_入力シート'!C77=0,"",'1_入力シート'!C77)</f>
        <v/>
      </c>
      <c r="E87" s="257" t="str">
        <f>IF('1_入力シート'!E77=0,"",'1_入力シート'!E77)</f>
        <v/>
      </c>
      <c r="F87" s="199" t="str">
        <f>IF('1_入力シート'!G77=0,"",'1_入力シート'!G77)</f>
        <v/>
      </c>
      <c r="G87" s="200">
        <f>IF('1_入力シート'!H77=0,0,'1_入力シート'!H77)</f>
        <v>0</v>
      </c>
      <c r="H87" s="201" t="str">
        <f>IFERROR(IF(D87='99_炭素貯蔵量算定データベース'!$B$3,VLOOKUP(F87,'99_炭素貯蔵量算定データベース'!$F$3:$H$66,3,FALSE),IF(D87='99_炭素貯蔵量算定データベース'!$B$4,'99_炭素貯蔵量算定データベース'!$C$4,IF(D87='99_炭素貯蔵量算定データベース'!$B$5,'99_炭素貯蔵量算定データベース'!$C$5,IF(D87='99_炭素貯蔵量算定データベース'!$B$6,'99_炭素貯蔵量算定データベース'!$C$6,IF(D87='99_炭素貯蔵量算定データベース'!$B$7,'99_炭素貯蔵量算定データベース'!$C$7,IF(D87='99_炭素貯蔵量算定データベース'!$B$8,'99_炭素貯蔵量算定データベース'!$C$8,"")))))),"")</f>
        <v/>
      </c>
      <c r="I87" s="200"/>
      <c r="J87" s="200"/>
      <c r="K87" s="201" t="str">
        <f>IFERROR(IF(D87='99_炭素貯蔵量算定データベース'!$B$3,VLOOKUP(I87,'99_炭素貯蔵量算定データベース'!$J$3:$L$85,3,FALSE),IF(D87='99_炭素貯蔵量算定データベース'!$B$4,'99_炭素貯蔵量算定データベース'!$C$4,IF(D87='99_炭素貯蔵量算定データベース'!$B$5,'99_炭素貯蔵量算定データベース'!$C$5,IF(D87='99_炭素貯蔵量算定データベース'!$B$6,'99_炭素貯蔵量算定データベース'!$C$6,IF(D87='99_炭素貯蔵量算定データベース'!$B$7,'99_炭素貯蔵量算定データベース'!$C$7,IF(D87='99_炭素貯蔵量算定データベース'!$B$8,'99_炭素貯蔵量算定データベース'!$C$8,"")))))),"")</f>
        <v/>
      </c>
      <c r="L87" s="58">
        <f t="shared" si="4"/>
        <v>0</v>
      </c>
      <c r="M87" s="59" t="str">
        <f>IFERROR(VLOOKUP(D87,'99_炭素貯蔵量算定データベース'!$B$3:$D$8,3,FALSE),"")</f>
        <v/>
      </c>
      <c r="N87" s="58" t="str">
        <f t="array" ref="N87">IF(IFERROR(SUM(IF(ISERROR(O87:P87),"",O87:P87)),"")=0,"",IFERROR(SUM(IF(ISERROR(O87:P87),"",O87:P87)),""))</f>
        <v/>
      </c>
      <c r="O87" s="58" t="str">
        <f t="shared" si="5"/>
        <v/>
      </c>
      <c r="P87" s="58" t="str">
        <f t="shared" si="6"/>
        <v/>
      </c>
    </row>
    <row r="88" spans="2:16" ht="27" customHeight="1">
      <c r="B88" s="395">
        <f t="shared" si="3"/>
        <v>65</v>
      </c>
      <c r="C88" s="396"/>
      <c r="D88" s="256" t="str">
        <f>IF('1_入力シート'!C78=0,"",'1_入力シート'!C78)</f>
        <v/>
      </c>
      <c r="E88" s="257" t="str">
        <f>IF('1_入力シート'!E78=0,"",'1_入力シート'!E78)</f>
        <v/>
      </c>
      <c r="F88" s="199" t="str">
        <f>IF('1_入力シート'!G78=0,"",'1_入力シート'!G78)</f>
        <v/>
      </c>
      <c r="G88" s="200">
        <f>IF('1_入力シート'!H78=0,0,'1_入力シート'!H78)</f>
        <v>0</v>
      </c>
      <c r="H88" s="201" t="str">
        <f>IFERROR(IF(D88='99_炭素貯蔵量算定データベース'!$B$3,VLOOKUP(F88,'99_炭素貯蔵量算定データベース'!$F$3:$H$66,3,FALSE),IF(D88='99_炭素貯蔵量算定データベース'!$B$4,'99_炭素貯蔵量算定データベース'!$C$4,IF(D88='99_炭素貯蔵量算定データベース'!$B$5,'99_炭素貯蔵量算定データベース'!$C$5,IF(D88='99_炭素貯蔵量算定データベース'!$B$6,'99_炭素貯蔵量算定データベース'!$C$6,IF(D88='99_炭素貯蔵量算定データベース'!$B$7,'99_炭素貯蔵量算定データベース'!$C$7,IF(D88='99_炭素貯蔵量算定データベース'!$B$8,'99_炭素貯蔵量算定データベース'!$C$8,"")))))),"")</f>
        <v/>
      </c>
      <c r="I88" s="200"/>
      <c r="J88" s="200"/>
      <c r="K88" s="201" t="str">
        <f>IFERROR(IF(D88='99_炭素貯蔵量算定データベース'!$B$3,VLOOKUP(I88,'99_炭素貯蔵量算定データベース'!$J$3:$L$85,3,FALSE),IF(D88='99_炭素貯蔵量算定データベース'!$B$4,'99_炭素貯蔵量算定データベース'!$C$4,IF(D88='99_炭素貯蔵量算定データベース'!$B$5,'99_炭素貯蔵量算定データベース'!$C$5,IF(D88='99_炭素貯蔵量算定データベース'!$B$6,'99_炭素貯蔵量算定データベース'!$C$6,IF(D88='99_炭素貯蔵量算定データベース'!$B$7,'99_炭素貯蔵量算定データベース'!$C$7,IF(D88='99_炭素貯蔵量算定データベース'!$B$8,'99_炭素貯蔵量算定データベース'!$C$8,"")))))),"")</f>
        <v/>
      </c>
      <c r="L88" s="58">
        <f t="shared" si="4"/>
        <v>0</v>
      </c>
      <c r="M88" s="59" t="str">
        <f>IFERROR(VLOOKUP(D88,'99_炭素貯蔵量算定データベース'!$B$3:$D$8,3,FALSE),"")</f>
        <v/>
      </c>
      <c r="N88" s="58" t="str">
        <f t="array" ref="N88">IF(IFERROR(SUM(IF(ISERROR(O88:P88),"",O88:P88)),"")=0,"",IFERROR(SUM(IF(ISERROR(O88:P88),"",O88:P88)),""))</f>
        <v/>
      </c>
      <c r="O88" s="58" t="str">
        <f t="shared" si="5"/>
        <v/>
      </c>
      <c r="P88" s="58" t="str">
        <f t="shared" si="6"/>
        <v/>
      </c>
    </row>
    <row r="89" spans="2:16" ht="27" customHeight="1">
      <c r="B89" s="395">
        <f t="shared" si="3"/>
        <v>66</v>
      </c>
      <c r="C89" s="396"/>
      <c r="D89" s="256" t="str">
        <f>IF('1_入力シート'!C79=0,"",'1_入力シート'!C79)</f>
        <v/>
      </c>
      <c r="E89" s="257" t="str">
        <f>IF('1_入力シート'!E79=0,"",'1_入力シート'!E79)</f>
        <v/>
      </c>
      <c r="F89" s="199" t="str">
        <f>IF('1_入力シート'!G79=0,"",'1_入力シート'!G79)</f>
        <v/>
      </c>
      <c r="G89" s="200">
        <f>IF('1_入力シート'!H79=0,0,'1_入力シート'!H79)</f>
        <v>0</v>
      </c>
      <c r="H89" s="201" t="str">
        <f>IFERROR(IF(D89='99_炭素貯蔵量算定データベース'!$B$3,VLOOKUP(F89,'99_炭素貯蔵量算定データベース'!$F$3:$H$66,3,FALSE),IF(D89='99_炭素貯蔵量算定データベース'!$B$4,'99_炭素貯蔵量算定データベース'!$C$4,IF(D89='99_炭素貯蔵量算定データベース'!$B$5,'99_炭素貯蔵量算定データベース'!$C$5,IF(D89='99_炭素貯蔵量算定データベース'!$B$6,'99_炭素貯蔵量算定データベース'!$C$6,IF(D89='99_炭素貯蔵量算定データベース'!$B$7,'99_炭素貯蔵量算定データベース'!$C$7,IF(D89='99_炭素貯蔵量算定データベース'!$B$8,'99_炭素貯蔵量算定データベース'!$C$8,"")))))),"")</f>
        <v/>
      </c>
      <c r="I89" s="200"/>
      <c r="J89" s="200"/>
      <c r="K89" s="201" t="str">
        <f>IFERROR(IF(D89='99_炭素貯蔵量算定データベース'!$B$3,VLOOKUP(I89,'99_炭素貯蔵量算定データベース'!$J$3:$L$85,3,FALSE),IF(D89='99_炭素貯蔵量算定データベース'!$B$4,'99_炭素貯蔵量算定データベース'!$C$4,IF(D89='99_炭素貯蔵量算定データベース'!$B$5,'99_炭素貯蔵量算定データベース'!$C$5,IF(D89='99_炭素貯蔵量算定データベース'!$B$6,'99_炭素貯蔵量算定データベース'!$C$6,IF(D89='99_炭素貯蔵量算定データベース'!$B$7,'99_炭素貯蔵量算定データベース'!$C$7,IF(D89='99_炭素貯蔵量算定データベース'!$B$8,'99_炭素貯蔵量算定データベース'!$C$8,"")))))),"")</f>
        <v/>
      </c>
      <c r="L89" s="58">
        <f t="shared" si="4"/>
        <v>0</v>
      </c>
      <c r="M89" s="59" t="str">
        <f>IFERROR(VLOOKUP(D89,'99_炭素貯蔵量算定データベース'!$B$3:$D$8,3,FALSE),"")</f>
        <v/>
      </c>
      <c r="N89" s="58" t="str">
        <f t="array" ref="N89">IF(IFERROR(SUM(IF(ISERROR(O89:P89),"",O89:P89)),"")=0,"",IFERROR(SUM(IF(ISERROR(O89:P89),"",O89:P89)),""))</f>
        <v/>
      </c>
      <c r="O89" s="58" t="str">
        <f t="shared" si="5"/>
        <v/>
      </c>
      <c r="P89" s="58" t="str">
        <f t="shared" si="6"/>
        <v/>
      </c>
    </row>
    <row r="90" spans="2:16" ht="27" customHeight="1">
      <c r="B90" s="395">
        <f t="shared" ref="B90:B103" si="7">B89+1</f>
        <v>67</v>
      </c>
      <c r="C90" s="396"/>
      <c r="D90" s="256" t="str">
        <f>IF('1_入力シート'!C80=0,"",'1_入力シート'!C80)</f>
        <v/>
      </c>
      <c r="E90" s="257" t="str">
        <f>IF('1_入力シート'!E80=0,"",'1_入力シート'!E80)</f>
        <v/>
      </c>
      <c r="F90" s="199" t="str">
        <f>IF('1_入力シート'!G80=0,"",'1_入力シート'!G80)</f>
        <v/>
      </c>
      <c r="G90" s="200">
        <f>IF('1_入力シート'!H80=0,0,'1_入力シート'!H80)</f>
        <v>0</v>
      </c>
      <c r="H90" s="201" t="str">
        <f>IFERROR(IF(D90='99_炭素貯蔵量算定データベース'!$B$3,VLOOKUP(F90,'99_炭素貯蔵量算定データベース'!$F$3:$H$66,3,FALSE),IF(D90='99_炭素貯蔵量算定データベース'!$B$4,'99_炭素貯蔵量算定データベース'!$C$4,IF(D90='99_炭素貯蔵量算定データベース'!$B$5,'99_炭素貯蔵量算定データベース'!$C$5,IF(D90='99_炭素貯蔵量算定データベース'!$B$6,'99_炭素貯蔵量算定データベース'!$C$6,IF(D90='99_炭素貯蔵量算定データベース'!$B$7,'99_炭素貯蔵量算定データベース'!$C$7,IF(D90='99_炭素貯蔵量算定データベース'!$B$8,'99_炭素貯蔵量算定データベース'!$C$8,"")))))),"")</f>
        <v/>
      </c>
      <c r="I90" s="200"/>
      <c r="J90" s="200"/>
      <c r="K90" s="201" t="str">
        <f>IFERROR(IF(D90='99_炭素貯蔵量算定データベース'!$B$3,VLOOKUP(I90,'99_炭素貯蔵量算定データベース'!$J$3:$L$85,3,FALSE),IF(D90='99_炭素貯蔵量算定データベース'!$B$4,'99_炭素貯蔵量算定データベース'!$C$4,IF(D90='99_炭素貯蔵量算定データベース'!$B$5,'99_炭素貯蔵量算定データベース'!$C$5,IF(D90='99_炭素貯蔵量算定データベース'!$B$6,'99_炭素貯蔵量算定データベース'!$C$6,IF(D90='99_炭素貯蔵量算定データベース'!$B$7,'99_炭素貯蔵量算定データベース'!$C$7,IF(D90='99_炭素貯蔵量算定データベース'!$B$8,'99_炭素貯蔵量算定データベース'!$C$8,"")))))),"")</f>
        <v/>
      </c>
      <c r="L90" s="58">
        <f t="shared" si="4"/>
        <v>0</v>
      </c>
      <c r="M90" s="59" t="str">
        <f>IFERROR(VLOOKUP(D90,'99_炭素貯蔵量算定データベース'!$B$3:$D$8,3,FALSE),"")</f>
        <v/>
      </c>
      <c r="N90" s="58" t="str">
        <f t="array" ref="N90">IF(IFERROR(SUM(IF(ISERROR(O90:P90),"",O90:P90)),"")=0,"",IFERROR(SUM(IF(ISERROR(O90:P90),"",O90:P90)),""))</f>
        <v/>
      </c>
      <c r="O90" s="58" t="str">
        <f t="shared" si="5"/>
        <v/>
      </c>
      <c r="P90" s="58" t="str">
        <f t="shared" si="6"/>
        <v/>
      </c>
    </row>
    <row r="91" spans="2:16" ht="27" customHeight="1">
      <c r="B91" s="395">
        <f t="shared" si="7"/>
        <v>68</v>
      </c>
      <c r="C91" s="396"/>
      <c r="D91" s="256" t="str">
        <f>IF('1_入力シート'!C81=0,"",'1_入力シート'!C81)</f>
        <v/>
      </c>
      <c r="E91" s="257" t="str">
        <f>IF('1_入力シート'!E81=0,"",'1_入力シート'!E81)</f>
        <v/>
      </c>
      <c r="F91" s="199" t="str">
        <f>IF('1_入力シート'!G81=0,"",'1_入力シート'!G81)</f>
        <v/>
      </c>
      <c r="G91" s="200">
        <f>IF('1_入力シート'!H81=0,0,'1_入力シート'!H81)</f>
        <v>0</v>
      </c>
      <c r="H91" s="201" t="str">
        <f>IFERROR(IF(D91='99_炭素貯蔵量算定データベース'!$B$3,VLOOKUP(F91,'99_炭素貯蔵量算定データベース'!$F$3:$H$66,3,FALSE),IF(D91='99_炭素貯蔵量算定データベース'!$B$4,'99_炭素貯蔵量算定データベース'!$C$4,IF(D91='99_炭素貯蔵量算定データベース'!$B$5,'99_炭素貯蔵量算定データベース'!$C$5,IF(D91='99_炭素貯蔵量算定データベース'!$B$6,'99_炭素貯蔵量算定データベース'!$C$6,IF(D91='99_炭素貯蔵量算定データベース'!$B$7,'99_炭素貯蔵量算定データベース'!$C$7,IF(D91='99_炭素貯蔵量算定データベース'!$B$8,'99_炭素貯蔵量算定データベース'!$C$8,"")))))),"")</f>
        <v/>
      </c>
      <c r="I91" s="200"/>
      <c r="J91" s="200"/>
      <c r="K91" s="201" t="str">
        <f>IFERROR(IF(D91='99_炭素貯蔵量算定データベース'!$B$3,VLOOKUP(I91,'99_炭素貯蔵量算定データベース'!$J$3:$L$85,3,FALSE),IF(D91='99_炭素貯蔵量算定データベース'!$B$4,'99_炭素貯蔵量算定データベース'!$C$4,IF(D91='99_炭素貯蔵量算定データベース'!$B$5,'99_炭素貯蔵量算定データベース'!$C$5,IF(D91='99_炭素貯蔵量算定データベース'!$B$6,'99_炭素貯蔵量算定データベース'!$C$6,IF(D91='99_炭素貯蔵量算定データベース'!$B$7,'99_炭素貯蔵量算定データベース'!$C$7,IF(D91='99_炭素貯蔵量算定データベース'!$B$8,'99_炭素貯蔵量算定データベース'!$C$8,"")))))),"")</f>
        <v/>
      </c>
      <c r="L91" s="58">
        <f t="shared" si="4"/>
        <v>0</v>
      </c>
      <c r="M91" s="59" t="str">
        <f>IFERROR(VLOOKUP(D91,'99_炭素貯蔵量算定データベース'!$B$3:$D$8,3,FALSE),"")</f>
        <v/>
      </c>
      <c r="N91" s="58" t="str">
        <f t="array" ref="N91">IF(IFERROR(SUM(IF(ISERROR(O91:P91),"",O91:P91)),"")=0,"",IFERROR(SUM(IF(ISERROR(O91:P91),"",O91:P91)),""))</f>
        <v/>
      </c>
      <c r="O91" s="58" t="str">
        <f t="shared" si="5"/>
        <v/>
      </c>
      <c r="P91" s="58" t="str">
        <f t="shared" si="6"/>
        <v/>
      </c>
    </row>
    <row r="92" spans="2:16" ht="27" customHeight="1">
      <c r="B92" s="395">
        <f t="shared" si="7"/>
        <v>69</v>
      </c>
      <c r="C92" s="396"/>
      <c r="D92" s="256" t="str">
        <f>IF('1_入力シート'!C82=0,"",'1_入力シート'!C82)</f>
        <v/>
      </c>
      <c r="E92" s="257" t="str">
        <f>IF('1_入力シート'!E82=0,"",'1_入力シート'!E82)</f>
        <v/>
      </c>
      <c r="F92" s="199" t="str">
        <f>IF('1_入力シート'!G82=0,"",'1_入力シート'!G82)</f>
        <v/>
      </c>
      <c r="G92" s="200">
        <f>IF('1_入力シート'!H82=0,0,'1_入力シート'!H82)</f>
        <v>0</v>
      </c>
      <c r="H92" s="201" t="str">
        <f>IFERROR(IF(D92='99_炭素貯蔵量算定データベース'!$B$3,VLOOKUP(F92,'99_炭素貯蔵量算定データベース'!$F$3:$H$66,3,FALSE),IF(D92='99_炭素貯蔵量算定データベース'!$B$4,'99_炭素貯蔵量算定データベース'!$C$4,IF(D92='99_炭素貯蔵量算定データベース'!$B$5,'99_炭素貯蔵量算定データベース'!$C$5,IF(D92='99_炭素貯蔵量算定データベース'!$B$6,'99_炭素貯蔵量算定データベース'!$C$6,IF(D92='99_炭素貯蔵量算定データベース'!$B$7,'99_炭素貯蔵量算定データベース'!$C$7,IF(D92='99_炭素貯蔵量算定データベース'!$B$8,'99_炭素貯蔵量算定データベース'!$C$8,"")))))),"")</f>
        <v/>
      </c>
      <c r="I92" s="200"/>
      <c r="J92" s="200"/>
      <c r="K92" s="201" t="str">
        <f>IFERROR(IF(D92='99_炭素貯蔵量算定データベース'!$B$3,VLOOKUP(I92,'99_炭素貯蔵量算定データベース'!$J$3:$L$85,3,FALSE),IF(D92='99_炭素貯蔵量算定データベース'!$B$4,'99_炭素貯蔵量算定データベース'!$C$4,IF(D92='99_炭素貯蔵量算定データベース'!$B$5,'99_炭素貯蔵量算定データベース'!$C$5,IF(D92='99_炭素貯蔵量算定データベース'!$B$6,'99_炭素貯蔵量算定データベース'!$C$6,IF(D92='99_炭素貯蔵量算定データベース'!$B$7,'99_炭素貯蔵量算定データベース'!$C$7,IF(D92='99_炭素貯蔵量算定データベース'!$B$8,'99_炭素貯蔵量算定データベース'!$C$8,"")))))),"")</f>
        <v/>
      </c>
      <c r="L92" s="58">
        <f t="shared" si="4"/>
        <v>0</v>
      </c>
      <c r="M92" s="59" t="str">
        <f>IFERROR(VLOOKUP(D92,'99_炭素貯蔵量算定データベース'!$B$3:$D$8,3,FALSE),"")</f>
        <v/>
      </c>
      <c r="N92" s="58" t="str">
        <f t="array" ref="N92">IF(IFERROR(SUM(IF(ISERROR(O92:P92),"",O92:P92)),"")=0,"",IFERROR(SUM(IF(ISERROR(O92:P92),"",O92:P92)),""))</f>
        <v/>
      </c>
      <c r="O92" s="58" t="str">
        <f t="shared" si="5"/>
        <v/>
      </c>
      <c r="P92" s="58" t="str">
        <f t="shared" si="6"/>
        <v/>
      </c>
    </row>
    <row r="93" spans="2:16" ht="27" customHeight="1">
      <c r="B93" s="395">
        <f t="shared" si="7"/>
        <v>70</v>
      </c>
      <c r="C93" s="396"/>
      <c r="D93" s="256" t="str">
        <f>IF('1_入力シート'!C83=0,"",'1_入力シート'!C83)</f>
        <v/>
      </c>
      <c r="E93" s="257" t="str">
        <f>IF('1_入力シート'!E83=0,"",'1_入力シート'!E83)</f>
        <v/>
      </c>
      <c r="F93" s="199" t="str">
        <f>IF('1_入力シート'!G83=0,"",'1_入力シート'!G83)</f>
        <v/>
      </c>
      <c r="G93" s="200">
        <f>IF('1_入力シート'!H83=0,0,'1_入力シート'!H83)</f>
        <v>0</v>
      </c>
      <c r="H93" s="201" t="str">
        <f>IFERROR(IF(D93='99_炭素貯蔵量算定データベース'!$B$3,VLOOKUP(F93,'99_炭素貯蔵量算定データベース'!$F$3:$H$66,3,FALSE),IF(D93='99_炭素貯蔵量算定データベース'!$B$4,'99_炭素貯蔵量算定データベース'!$C$4,IF(D93='99_炭素貯蔵量算定データベース'!$B$5,'99_炭素貯蔵量算定データベース'!$C$5,IF(D93='99_炭素貯蔵量算定データベース'!$B$6,'99_炭素貯蔵量算定データベース'!$C$6,IF(D93='99_炭素貯蔵量算定データベース'!$B$7,'99_炭素貯蔵量算定データベース'!$C$7,IF(D93='99_炭素貯蔵量算定データベース'!$B$8,'99_炭素貯蔵量算定データベース'!$C$8,"")))))),"")</f>
        <v/>
      </c>
      <c r="I93" s="200"/>
      <c r="J93" s="200"/>
      <c r="K93" s="201" t="str">
        <f>IFERROR(IF(D93='99_炭素貯蔵量算定データベース'!$B$3,VLOOKUP(I93,'99_炭素貯蔵量算定データベース'!$J$3:$L$85,3,FALSE),IF(D93='99_炭素貯蔵量算定データベース'!$B$4,'99_炭素貯蔵量算定データベース'!$C$4,IF(D93='99_炭素貯蔵量算定データベース'!$B$5,'99_炭素貯蔵量算定データベース'!$C$5,IF(D93='99_炭素貯蔵量算定データベース'!$B$6,'99_炭素貯蔵量算定データベース'!$C$6,IF(D93='99_炭素貯蔵量算定データベース'!$B$7,'99_炭素貯蔵量算定データベース'!$C$7,IF(D93='99_炭素貯蔵量算定データベース'!$B$8,'99_炭素貯蔵量算定データベース'!$C$8,"")))))),"")</f>
        <v/>
      </c>
      <c r="L93" s="58">
        <f t="shared" si="4"/>
        <v>0</v>
      </c>
      <c r="M93" s="59" t="str">
        <f>IFERROR(VLOOKUP(D93,'99_炭素貯蔵量算定データベース'!$B$3:$D$8,3,FALSE),"")</f>
        <v/>
      </c>
      <c r="N93" s="58" t="str">
        <f t="array" ref="N93">IF(IFERROR(SUM(IF(ISERROR(O93:P93),"",O93:P93)),"")=0,"",IFERROR(SUM(IF(ISERROR(O93:P93),"",O93:P93)),""))</f>
        <v/>
      </c>
      <c r="O93" s="58" t="str">
        <f t="shared" si="5"/>
        <v/>
      </c>
      <c r="P93" s="58" t="str">
        <f t="shared" si="6"/>
        <v/>
      </c>
    </row>
    <row r="94" spans="2:16" ht="27" customHeight="1">
      <c r="B94" s="395">
        <f t="shared" si="7"/>
        <v>71</v>
      </c>
      <c r="C94" s="396"/>
      <c r="D94" s="256" t="str">
        <f>IF('1_入力シート'!C84=0,"",'1_入力シート'!C84)</f>
        <v/>
      </c>
      <c r="E94" s="257" t="str">
        <f>IF('1_入力シート'!E84=0,"",'1_入力シート'!E84)</f>
        <v/>
      </c>
      <c r="F94" s="199" t="str">
        <f>IF('1_入力シート'!G84=0,"",'1_入力シート'!G84)</f>
        <v/>
      </c>
      <c r="G94" s="200">
        <f>IF('1_入力シート'!H84=0,0,'1_入力シート'!H84)</f>
        <v>0</v>
      </c>
      <c r="H94" s="201" t="str">
        <f>IFERROR(IF(D94='99_炭素貯蔵量算定データベース'!$B$3,VLOOKUP(F94,'99_炭素貯蔵量算定データベース'!$F$3:$H$66,3,FALSE),IF(D94='99_炭素貯蔵量算定データベース'!$B$4,'99_炭素貯蔵量算定データベース'!$C$4,IF(D94='99_炭素貯蔵量算定データベース'!$B$5,'99_炭素貯蔵量算定データベース'!$C$5,IF(D94='99_炭素貯蔵量算定データベース'!$B$6,'99_炭素貯蔵量算定データベース'!$C$6,IF(D94='99_炭素貯蔵量算定データベース'!$B$7,'99_炭素貯蔵量算定データベース'!$C$7,IF(D94='99_炭素貯蔵量算定データベース'!$B$8,'99_炭素貯蔵量算定データベース'!$C$8,"")))))),"")</f>
        <v/>
      </c>
      <c r="I94" s="200"/>
      <c r="J94" s="200"/>
      <c r="K94" s="201" t="str">
        <f>IFERROR(IF(D94='99_炭素貯蔵量算定データベース'!$B$3,VLOOKUP(I94,'99_炭素貯蔵量算定データベース'!$J$3:$L$85,3,FALSE),IF(D94='99_炭素貯蔵量算定データベース'!$B$4,'99_炭素貯蔵量算定データベース'!$C$4,IF(D94='99_炭素貯蔵量算定データベース'!$B$5,'99_炭素貯蔵量算定データベース'!$C$5,IF(D94='99_炭素貯蔵量算定データベース'!$B$6,'99_炭素貯蔵量算定データベース'!$C$6,IF(D94='99_炭素貯蔵量算定データベース'!$B$7,'99_炭素貯蔵量算定データベース'!$C$7,IF(D94='99_炭素貯蔵量算定データベース'!$B$8,'99_炭素貯蔵量算定データベース'!$C$8,"")))))),"")</f>
        <v/>
      </c>
      <c r="L94" s="58">
        <f t="shared" si="4"/>
        <v>0</v>
      </c>
      <c r="M94" s="59" t="str">
        <f>IFERROR(VLOOKUP(D94,'99_炭素貯蔵量算定データベース'!$B$3:$D$8,3,FALSE),"")</f>
        <v/>
      </c>
      <c r="N94" s="58" t="str">
        <f t="array" ref="N94">IF(IFERROR(SUM(IF(ISERROR(O94:P94),"",O94:P94)),"")=0,"",IFERROR(SUM(IF(ISERROR(O94:P94),"",O94:P94)),""))</f>
        <v/>
      </c>
      <c r="O94" s="58" t="str">
        <f t="shared" si="5"/>
        <v/>
      </c>
      <c r="P94" s="58" t="str">
        <f t="shared" si="6"/>
        <v/>
      </c>
    </row>
    <row r="95" spans="2:16" ht="27" customHeight="1">
      <c r="B95" s="395">
        <f t="shared" si="7"/>
        <v>72</v>
      </c>
      <c r="C95" s="396"/>
      <c r="D95" s="256" t="str">
        <f>IF('1_入力シート'!C85=0,"",'1_入力シート'!C85)</f>
        <v/>
      </c>
      <c r="E95" s="257" t="str">
        <f>IF('1_入力シート'!E85=0,"",'1_入力シート'!E85)</f>
        <v/>
      </c>
      <c r="F95" s="199" t="str">
        <f>IF('1_入力シート'!G85=0,"",'1_入力シート'!G85)</f>
        <v/>
      </c>
      <c r="G95" s="200">
        <f>IF('1_入力シート'!H85=0,0,'1_入力シート'!H85)</f>
        <v>0</v>
      </c>
      <c r="H95" s="201" t="str">
        <f>IFERROR(IF(D95='99_炭素貯蔵量算定データベース'!$B$3,VLOOKUP(F95,'99_炭素貯蔵量算定データベース'!$F$3:$H$66,3,FALSE),IF(D95='99_炭素貯蔵量算定データベース'!$B$4,'99_炭素貯蔵量算定データベース'!$C$4,IF(D95='99_炭素貯蔵量算定データベース'!$B$5,'99_炭素貯蔵量算定データベース'!$C$5,IF(D95='99_炭素貯蔵量算定データベース'!$B$6,'99_炭素貯蔵量算定データベース'!$C$6,IF(D95='99_炭素貯蔵量算定データベース'!$B$7,'99_炭素貯蔵量算定データベース'!$C$7,IF(D95='99_炭素貯蔵量算定データベース'!$B$8,'99_炭素貯蔵量算定データベース'!$C$8,"")))))),"")</f>
        <v/>
      </c>
      <c r="I95" s="200"/>
      <c r="J95" s="200"/>
      <c r="K95" s="201" t="str">
        <f>IFERROR(IF(D95='99_炭素貯蔵量算定データベース'!$B$3,VLOOKUP(I95,'99_炭素貯蔵量算定データベース'!$J$3:$L$85,3,FALSE),IF(D95='99_炭素貯蔵量算定データベース'!$B$4,'99_炭素貯蔵量算定データベース'!$C$4,IF(D95='99_炭素貯蔵量算定データベース'!$B$5,'99_炭素貯蔵量算定データベース'!$C$5,IF(D95='99_炭素貯蔵量算定データベース'!$B$6,'99_炭素貯蔵量算定データベース'!$C$6,IF(D95='99_炭素貯蔵量算定データベース'!$B$7,'99_炭素貯蔵量算定データベース'!$C$7,IF(D95='99_炭素貯蔵量算定データベース'!$B$8,'99_炭素貯蔵量算定データベース'!$C$8,"")))))),"")</f>
        <v/>
      </c>
      <c r="L95" s="58">
        <f t="shared" si="4"/>
        <v>0</v>
      </c>
      <c r="M95" s="59" t="str">
        <f>IFERROR(VLOOKUP(D95,'99_炭素貯蔵量算定データベース'!$B$3:$D$8,3,FALSE),"")</f>
        <v/>
      </c>
      <c r="N95" s="58" t="str">
        <f t="array" ref="N95">IF(IFERROR(SUM(IF(ISERROR(O95:P95),"",O95:P95)),"")=0,"",IFERROR(SUM(IF(ISERROR(O95:P95),"",O95:P95)),""))</f>
        <v/>
      </c>
      <c r="O95" s="58" t="str">
        <f t="shared" si="5"/>
        <v/>
      </c>
      <c r="P95" s="58" t="str">
        <f t="shared" si="6"/>
        <v/>
      </c>
    </row>
    <row r="96" spans="2:16" ht="27" customHeight="1">
      <c r="B96" s="395">
        <f t="shared" si="7"/>
        <v>73</v>
      </c>
      <c r="C96" s="396"/>
      <c r="D96" s="256" t="str">
        <f>IF('1_入力シート'!C86=0,"",'1_入力シート'!C86)</f>
        <v/>
      </c>
      <c r="E96" s="257" t="str">
        <f>IF('1_入力シート'!E86=0,"",'1_入力シート'!E86)</f>
        <v/>
      </c>
      <c r="F96" s="199" t="str">
        <f>IF('1_入力シート'!G86=0,"",'1_入力シート'!G86)</f>
        <v/>
      </c>
      <c r="G96" s="200">
        <f>IF('1_入力シート'!H86=0,0,'1_入力シート'!H86)</f>
        <v>0</v>
      </c>
      <c r="H96" s="201" t="str">
        <f>IFERROR(IF(D96='99_炭素貯蔵量算定データベース'!$B$3,VLOOKUP(F96,'99_炭素貯蔵量算定データベース'!$F$3:$H$66,3,FALSE),IF(D96='99_炭素貯蔵量算定データベース'!$B$4,'99_炭素貯蔵量算定データベース'!$C$4,IF(D96='99_炭素貯蔵量算定データベース'!$B$5,'99_炭素貯蔵量算定データベース'!$C$5,IF(D96='99_炭素貯蔵量算定データベース'!$B$6,'99_炭素貯蔵量算定データベース'!$C$6,IF(D96='99_炭素貯蔵量算定データベース'!$B$7,'99_炭素貯蔵量算定データベース'!$C$7,IF(D96='99_炭素貯蔵量算定データベース'!$B$8,'99_炭素貯蔵量算定データベース'!$C$8,"")))))),"")</f>
        <v/>
      </c>
      <c r="I96" s="200"/>
      <c r="J96" s="200"/>
      <c r="K96" s="201" t="str">
        <f>IFERROR(IF(D96='99_炭素貯蔵量算定データベース'!$B$3,VLOOKUP(I96,'99_炭素貯蔵量算定データベース'!$J$3:$L$85,3,FALSE),IF(D96='99_炭素貯蔵量算定データベース'!$B$4,'99_炭素貯蔵量算定データベース'!$C$4,IF(D96='99_炭素貯蔵量算定データベース'!$B$5,'99_炭素貯蔵量算定データベース'!$C$5,IF(D96='99_炭素貯蔵量算定データベース'!$B$6,'99_炭素貯蔵量算定データベース'!$C$6,IF(D96='99_炭素貯蔵量算定データベース'!$B$7,'99_炭素貯蔵量算定データベース'!$C$7,IF(D96='99_炭素貯蔵量算定データベース'!$B$8,'99_炭素貯蔵量算定データベース'!$C$8,"")))))),"")</f>
        <v/>
      </c>
      <c r="L96" s="58">
        <f t="shared" si="4"/>
        <v>0</v>
      </c>
      <c r="M96" s="59" t="str">
        <f>IFERROR(VLOOKUP(D96,'99_炭素貯蔵量算定データベース'!$B$3:$D$8,3,FALSE),"")</f>
        <v/>
      </c>
      <c r="N96" s="58" t="str">
        <f t="array" ref="N96">IF(IFERROR(SUM(IF(ISERROR(O96:P96),"",O96:P96)),"")=0,"",IFERROR(SUM(IF(ISERROR(O96:P96),"",O96:P96)),""))</f>
        <v/>
      </c>
      <c r="O96" s="58" t="str">
        <f t="shared" si="5"/>
        <v/>
      </c>
      <c r="P96" s="58" t="str">
        <f t="shared" si="6"/>
        <v/>
      </c>
    </row>
    <row r="97" spans="1:16" ht="27" customHeight="1">
      <c r="B97" s="395">
        <f t="shared" si="7"/>
        <v>74</v>
      </c>
      <c r="C97" s="396"/>
      <c r="D97" s="256" t="str">
        <f>IF('1_入力シート'!C87=0,"",'1_入力シート'!C87)</f>
        <v/>
      </c>
      <c r="E97" s="257" t="str">
        <f>IF('1_入力シート'!E87=0,"",'1_入力シート'!E87)</f>
        <v/>
      </c>
      <c r="F97" s="199" t="str">
        <f>IF('1_入力シート'!G87=0,"",'1_入力シート'!G87)</f>
        <v/>
      </c>
      <c r="G97" s="200">
        <f>IF('1_入力シート'!H87=0,0,'1_入力シート'!H87)</f>
        <v>0</v>
      </c>
      <c r="H97" s="201" t="str">
        <f>IFERROR(IF(D97='99_炭素貯蔵量算定データベース'!$B$3,VLOOKUP(F97,'99_炭素貯蔵量算定データベース'!$F$3:$H$66,3,FALSE),IF(D97='99_炭素貯蔵量算定データベース'!$B$4,'99_炭素貯蔵量算定データベース'!$C$4,IF(D97='99_炭素貯蔵量算定データベース'!$B$5,'99_炭素貯蔵量算定データベース'!$C$5,IF(D97='99_炭素貯蔵量算定データベース'!$B$6,'99_炭素貯蔵量算定データベース'!$C$6,IF(D97='99_炭素貯蔵量算定データベース'!$B$7,'99_炭素貯蔵量算定データベース'!$C$7,IF(D97='99_炭素貯蔵量算定データベース'!$B$8,'99_炭素貯蔵量算定データベース'!$C$8,"")))))),"")</f>
        <v/>
      </c>
      <c r="I97" s="200"/>
      <c r="J97" s="200"/>
      <c r="K97" s="201" t="str">
        <f>IFERROR(IF(D97='99_炭素貯蔵量算定データベース'!$B$3,VLOOKUP(I97,'99_炭素貯蔵量算定データベース'!$J$3:$L$85,3,FALSE),IF(D97='99_炭素貯蔵量算定データベース'!$B$4,'99_炭素貯蔵量算定データベース'!$C$4,IF(D97='99_炭素貯蔵量算定データベース'!$B$5,'99_炭素貯蔵量算定データベース'!$C$5,IF(D97='99_炭素貯蔵量算定データベース'!$B$6,'99_炭素貯蔵量算定データベース'!$C$6,IF(D97='99_炭素貯蔵量算定データベース'!$B$7,'99_炭素貯蔵量算定データベース'!$C$7,IF(D97='99_炭素貯蔵量算定データベース'!$B$8,'99_炭素貯蔵量算定データベース'!$C$8,"")))))),"")</f>
        <v/>
      </c>
      <c r="L97" s="58">
        <f t="shared" si="4"/>
        <v>0</v>
      </c>
      <c r="M97" s="59" t="str">
        <f>IFERROR(VLOOKUP(D97,'99_炭素貯蔵量算定データベース'!$B$3:$D$8,3,FALSE),"")</f>
        <v/>
      </c>
      <c r="N97" s="58" t="str">
        <f t="array" ref="N97">IF(IFERROR(SUM(IF(ISERROR(O97:P97),"",O97:P97)),"")=0,"",IFERROR(SUM(IF(ISERROR(O97:P97),"",O97:P97)),""))</f>
        <v/>
      </c>
      <c r="O97" s="58" t="str">
        <f t="shared" si="5"/>
        <v/>
      </c>
      <c r="P97" s="58" t="str">
        <f t="shared" si="6"/>
        <v/>
      </c>
    </row>
    <row r="98" spans="1:16" ht="27" customHeight="1">
      <c r="B98" s="395">
        <f t="shared" si="7"/>
        <v>75</v>
      </c>
      <c r="C98" s="396"/>
      <c r="D98" s="256" t="str">
        <f>IF('1_入力シート'!C88=0,"",'1_入力シート'!C88)</f>
        <v/>
      </c>
      <c r="E98" s="257" t="str">
        <f>IF('1_入力シート'!E88=0,"",'1_入力シート'!E88)</f>
        <v/>
      </c>
      <c r="F98" s="199" t="str">
        <f>IF('1_入力シート'!G88=0,"",'1_入力シート'!G88)</f>
        <v/>
      </c>
      <c r="G98" s="200">
        <f>IF('1_入力シート'!H88=0,0,'1_入力シート'!H88)</f>
        <v>0</v>
      </c>
      <c r="H98" s="201" t="str">
        <f>IFERROR(IF(D98='99_炭素貯蔵量算定データベース'!$B$3,VLOOKUP(F98,'99_炭素貯蔵量算定データベース'!$F$3:$H$66,3,FALSE),IF(D98='99_炭素貯蔵量算定データベース'!$B$4,'99_炭素貯蔵量算定データベース'!$C$4,IF(D98='99_炭素貯蔵量算定データベース'!$B$5,'99_炭素貯蔵量算定データベース'!$C$5,IF(D98='99_炭素貯蔵量算定データベース'!$B$6,'99_炭素貯蔵量算定データベース'!$C$6,IF(D98='99_炭素貯蔵量算定データベース'!$B$7,'99_炭素貯蔵量算定データベース'!$C$7,IF(D98='99_炭素貯蔵量算定データベース'!$B$8,'99_炭素貯蔵量算定データベース'!$C$8,"")))))),"")</f>
        <v/>
      </c>
      <c r="I98" s="200"/>
      <c r="J98" s="200"/>
      <c r="K98" s="201" t="str">
        <f>IFERROR(IF(D98='99_炭素貯蔵量算定データベース'!$B$3,VLOOKUP(I98,'99_炭素貯蔵量算定データベース'!$J$3:$L$85,3,FALSE),IF(D98='99_炭素貯蔵量算定データベース'!$B$4,'99_炭素貯蔵量算定データベース'!$C$4,IF(D98='99_炭素貯蔵量算定データベース'!$B$5,'99_炭素貯蔵量算定データベース'!$C$5,IF(D98='99_炭素貯蔵量算定データベース'!$B$6,'99_炭素貯蔵量算定データベース'!$C$6,IF(D98='99_炭素貯蔵量算定データベース'!$B$7,'99_炭素貯蔵量算定データベース'!$C$7,IF(D98='99_炭素貯蔵量算定データベース'!$B$8,'99_炭素貯蔵量算定データベース'!$C$8,"")))))),"")</f>
        <v/>
      </c>
      <c r="L98" s="58">
        <f t="shared" si="4"/>
        <v>0</v>
      </c>
      <c r="M98" s="59" t="str">
        <f>IFERROR(VLOOKUP(D98,'99_炭素貯蔵量算定データベース'!$B$3:$D$8,3,FALSE),"")</f>
        <v/>
      </c>
      <c r="N98" s="58" t="str">
        <f t="array" ref="N98">IF(IFERROR(SUM(IF(ISERROR(O98:P98),"",O98:P98)),"")=0,"",IFERROR(SUM(IF(ISERROR(O98:P98),"",O98:P98)),""))</f>
        <v/>
      </c>
      <c r="O98" s="58" t="str">
        <f t="shared" si="5"/>
        <v/>
      </c>
      <c r="P98" s="58" t="str">
        <f t="shared" si="6"/>
        <v/>
      </c>
    </row>
    <row r="99" spans="1:16" ht="27" customHeight="1">
      <c r="B99" s="395">
        <f t="shared" si="7"/>
        <v>76</v>
      </c>
      <c r="C99" s="396"/>
      <c r="D99" s="256" t="str">
        <f>IF('1_入力シート'!C89=0,"",'1_入力シート'!C89)</f>
        <v/>
      </c>
      <c r="E99" s="257" t="str">
        <f>IF('1_入力シート'!E89=0,"",'1_入力シート'!E89)</f>
        <v/>
      </c>
      <c r="F99" s="199" t="str">
        <f>IF('1_入力シート'!G89=0,"",'1_入力シート'!G89)</f>
        <v/>
      </c>
      <c r="G99" s="200">
        <f>IF('1_入力シート'!H89=0,0,'1_入力シート'!H89)</f>
        <v>0</v>
      </c>
      <c r="H99" s="201" t="str">
        <f>IFERROR(IF(D99='99_炭素貯蔵量算定データベース'!$B$3,VLOOKUP(F99,'99_炭素貯蔵量算定データベース'!$F$3:$H$66,3,FALSE),IF(D99='99_炭素貯蔵量算定データベース'!$B$4,'99_炭素貯蔵量算定データベース'!$C$4,IF(D99='99_炭素貯蔵量算定データベース'!$B$5,'99_炭素貯蔵量算定データベース'!$C$5,IF(D99='99_炭素貯蔵量算定データベース'!$B$6,'99_炭素貯蔵量算定データベース'!$C$6,IF(D99='99_炭素貯蔵量算定データベース'!$B$7,'99_炭素貯蔵量算定データベース'!$C$7,IF(D99='99_炭素貯蔵量算定データベース'!$B$8,'99_炭素貯蔵量算定データベース'!$C$8,"")))))),"")</f>
        <v/>
      </c>
      <c r="I99" s="200"/>
      <c r="J99" s="200"/>
      <c r="K99" s="201" t="str">
        <f>IFERROR(IF(D99='99_炭素貯蔵量算定データベース'!$B$3,VLOOKUP(I99,'99_炭素貯蔵量算定データベース'!$J$3:$L$85,3,FALSE),IF(D99='99_炭素貯蔵量算定データベース'!$B$4,'99_炭素貯蔵量算定データベース'!$C$4,IF(D99='99_炭素貯蔵量算定データベース'!$B$5,'99_炭素貯蔵量算定データベース'!$C$5,IF(D99='99_炭素貯蔵量算定データベース'!$B$6,'99_炭素貯蔵量算定データベース'!$C$6,IF(D99='99_炭素貯蔵量算定データベース'!$B$7,'99_炭素貯蔵量算定データベース'!$C$7,IF(D99='99_炭素貯蔵量算定データベース'!$B$8,'99_炭素貯蔵量算定データベース'!$C$8,"")))))),"")</f>
        <v/>
      </c>
      <c r="L99" s="58">
        <f t="shared" si="4"/>
        <v>0</v>
      </c>
      <c r="M99" s="59" t="str">
        <f>IFERROR(VLOOKUP(D99,'99_炭素貯蔵量算定データベース'!$B$3:$D$8,3,FALSE),"")</f>
        <v/>
      </c>
      <c r="N99" s="58" t="str">
        <f t="array" ref="N99">IF(IFERROR(SUM(IF(ISERROR(O99:P99),"",O99:P99)),"")=0,"",IFERROR(SUM(IF(ISERROR(O99:P99),"",O99:P99)),""))</f>
        <v/>
      </c>
      <c r="O99" s="58" t="str">
        <f t="shared" si="5"/>
        <v/>
      </c>
      <c r="P99" s="58" t="str">
        <f t="shared" si="6"/>
        <v/>
      </c>
    </row>
    <row r="100" spans="1:16" ht="27" customHeight="1">
      <c r="B100" s="395">
        <f t="shared" si="7"/>
        <v>77</v>
      </c>
      <c r="C100" s="396"/>
      <c r="D100" s="256" t="str">
        <f>IF('1_入力シート'!C90=0,"",'1_入力シート'!C90)</f>
        <v/>
      </c>
      <c r="E100" s="257" t="str">
        <f>IF('1_入力シート'!E90=0,"",'1_入力シート'!E90)</f>
        <v/>
      </c>
      <c r="F100" s="199" t="str">
        <f>IF('1_入力シート'!G90=0,"",'1_入力シート'!G90)</f>
        <v/>
      </c>
      <c r="G100" s="200">
        <f>IF('1_入力シート'!H90=0,0,'1_入力シート'!H90)</f>
        <v>0</v>
      </c>
      <c r="H100" s="201" t="str">
        <f>IFERROR(IF(D100='99_炭素貯蔵量算定データベース'!$B$3,VLOOKUP(F100,'99_炭素貯蔵量算定データベース'!$F$3:$H$66,3,FALSE),IF(D100='99_炭素貯蔵量算定データベース'!$B$4,'99_炭素貯蔵量算定データベース'!$C$4,IF(D100='99_炭素貯蔵量算定データベース'!$B$5,'99_炭素貯蔵量算定データベース'!$C$5,IF(D100='99_炭素貯蔵量算定データベース'!$B$6,'99_炭素貯蔵量算定データベース'!$C$6,IF(D100='99_炭素貯蔵量算定データベース'!$B$7,'99_炭素貯蔵量算定データベース'!$C$7,IF(D100='99_炭素貯蔵量算定データベース'!$B$8,'99_炭素貯蔵量算定データベース'!$C$8,"")))))),"")</f>
        <v/>
      </c>
      <c r="I100" s="200"/>
      <c r="J100" s="200"/>
      <c r="K100" s="201" t="str">
        <f>IFERROR(IF(D100='99_炭素貯蔵量算定データベース'!$B$3,VLOOKUP(I100,'99_炭素貯蔵量算定データベース'!$J$3:$L$85,3,FALSE),IF(D100='99_炭素貯蔵量算定データベース'!$B$4,'99_炭素貯蔵量算定データベース'!$C$4,IF(D100='99_炭素貯蔵量算定データベース'!$B$5,'99_炭素貯蔵量算定データベース'!$C$5,IF(D100='99_炭素貯蔵量算定データベース'!$B$6,'99_炭素貯蔵量算定データベース'!$C$6,IF(D100='99_炭素貯蔵量算定データベース'!$B$7,'99_炭素貯蔵量算定データベース'!$C$7,IF(D100='99_炭素貯蔵量算定データベース'!$B$8,'99_炭素貯蔵量算定データベース'!$C$8,"")))))),"")</f>
        <v/>
      </c>
      <c r="L100" s="58">
        <f t="shared" si="4"/>
        <v>0</v>
      </c>
      <c r="M100" s="59" t="str">
        <f>IFERROR(VLOOKUP(D100,'99_炭素貯蔵量算定データベース'!$B$3:$D$8,3,FALSE),"")</f>
        <v/>
      </c>
      <c r="N100" s="58" t="str">
        <f t="array" ref="N100">IF(IFERROR(SUM(IF(ISERROR(O100:P100),"",O100:P100)),"")=0,"",IFERROR(SUM(IF(ISERROR(O100:P100),"",O100:P100)),""))</f>
        <v/>
      </c>
      <c r="O100" s="58" t="str">
        <f t="shared" si="5"/>
        <v/>
      </c>
      <c r="P100" s="58" t="str">
        <f t="shared" si="6"/>
        <v/>
      </c>
    </row>
    <row r="101" spans="1:16" ht="27" customHeight="1">
      <c r="B101" s="395">
        <f t="shared" si="7"/>
        <v>78</v>
      </c>
      <c r="C101" s="396"/>
      <c r="D101" s="256" t="str">
        <f>IF('1_入力シート'!C91=0,"",'1_入力シート'!C91)</f>
        <v/>
      </c>
      <c r="E101" s="257" t="str">
        <f>IF('1_入力シート'!E91=0,"",'1_入力シート'!E91)</f>
        <v/>
      </c>
      <c r="F101" s="199" t="str">
        <f>IF('1_入力シート'!G91=0,"",'1_入力シート'!G91)</f>
        <v/>
      </c>
      <c r="G101" s="200">
        <f>IF('1_入力シート'!H91=0,0,'1_入力シート'!H91)</f>
        <v>0</v>
      </c>
      <c r="H101" s="201" t="str">
        <f>IFERROR(IF(D101='99_炭素貯蔵量算定データベース'!$B$3,VLOOKUP(F101,'99_炭素貯蔵量算定データベース'!$F$3:$H$66,3,FALSE),IF(D101='99_炭素貯蔵量算定データベース'!$B$4,'99_炭素貯蔵量算定データベース'!$C$4,IF(D101='99_炭素貯蔵量算定データベース'!$B$5,'99_炭素貯蔵量算定データベース'!$C$5,IF(D101='99_炭素貯蔵量算定データベース'!$B$6,'99_炭素貯蔵量算定データベース'!$C$6,IF(D101='99_炭素貯蔵量算定データベース'!$B$7,'99_炭素貯蔵量算定データベース'!$C$7,IF(D101='99_炭素貯蔵量算定データベース'!$B$8,'99_炭素貯蔵量算定データベース'!$C$8,"")))))),"")</f>
        <v/>
      </c>
      <c r="I101" s="200"/>
      <c r="J101" s="200"/>
      <c r="K101" s="201" t="str">
        <f>IFERROR(IF(D101='99_炭素貯蔵量算定データベース'!$B$3,VLOOKUP(I101,'99_炭素貯蔵量算定データベース'!$J$3:$L$85,3,FALSE),IF(D101='99_炭素貯蔵量算定データベース'!$B$4,'99_炭素貯蔵量算定データベース'!$C$4,IF(D101='99_炭素貯蔵量算定データベース'!$B$5,'99_炭素貯蔵量算定データベース'!$C$5,IF(D101='99_炭素貯蔵量算定データベース'!$B$6,'99_炭素貯蔵量算定データベース'!$C$6,IF(D101='99_炭素貯蔵量算定データベース'!$B$7,'99_炭素貯蔵量算定データベース'!$C$7,IF(D101='99_炭素貯蔵量算定データベース'!$B$8,'99_炭素貯蔵量算定データベース'!$C$8,"")))))),"")</f>
        <v/>
      </c>
      <c r="L101" s="58">
        <f t="shared" si="4"/>
        <v>0</v>
      </c>
      <c r="M101" s="59" t="str">
        <f>IFERROR(VLOOKUP(D101,'99_炭素貯蔵量算定データベース'!$B$3:$D$8,3,FALSE),"")</f>
        <v/>
      </c>
      <c r="N101" s="58" t="str">
        <f t="array" ref="N101">IF(IFERROR(SUM(IF(ISERROR(O101:P101),"",O101:P101)),"")=0,"",IFERROR(SUM(IF(ISERROR(O101:P101),"",O101:P101)),""))</f>
        <v/>
      </c>
      <c r="O101" s="58" t="str">
        <f t="shared" si="5"/>
        <v/>
      </c>
      <c r="P101" s="58" t="str">
        <f t="shared" si="6"/>
        <v/>
      </c>
    </row>
    <row r="102" spans="1:16" ht="27" customHeight="1">
      <c r="B102" s="395">
        <f t="shared" si="7"/>
        <v>79</v>
      </c>
      <c r="C102" s="396"/>
      <c r="D102" s="256" t="str">
        <f>IF('1_入力シート'!C92=0,"",'1_入力シート'!C92)</f>
        <v/>
      </c>
      <c r="E102" s="257" t="str">
        <f>IF('1_入力シート'!E92=0,"",'1_入力シート'!E92)</f>
        <v/>
      </c>
      <c r="F102" s="199" t="str">
        <f>IF('1_入力シート'!G92=0,"",'1_入力シート'!G92)</f>
        <v/>
      </c>
      <c r="G102" s="200">
        <f>IF('1_入力シート'!H92=0,0,'1_入力シート'!H92)</f>
        <v>0</v>
      </c>
      <c r="H102" s="201" t="str">
        <f>IFERROR(IF(D102='99_炭素貯蔵量算定データベース'!$B$3,VLOOKUP(F102,'99_炭素貯蔵量算定データベース'!$F$3:$H$66,3,FALSE),IF(D102='99_炭素貯蔵量算定データベース'!$B$4,'99_炭素貯蔵量算定データベース'!$C$4,IF(D102='99_炭素貯蔵量算定データベース'!$B$5,'99_炭素貯蔵量算定データベース'!$C$5,IF(D102='99_炭素貯蔵量算定データベース'!$B$6,'99_炭素貯蔵量算定データベース'!$C$6,IF(D102='99_炭素貯蔵量算定データベース'!$B$7,'99_炭素貯蔵量算定データベース'!$C$7,IF(D102='99_炭素貯蔵量算定データベース'!$B$8,'99_炭素貯蔵量算定データベース'!$C$8,"")))))),"")</f>
        <v/>
      </c>
      <c r="I102" s="200"/>
      <c r="J102" s="200"/>
      <c r="K102" s="201" t="str">
        <f>IFERROR(IF(D102='99_炭素貯蔵量算定データベース'!$B$3,VLOOKUP(I102,'99_炭素貯蔵量算定データベース'!$J$3:$L$85,3,FALSE),IF(D102='99_炭素貯蔵量算定データベース'!$B$4,'99_炭素貯蔵量算定データベース'!$C$4,IF(D102='99_炭素貯蔵量算定データベース'!$B$5,'99_炭素貯蔵量算定データベース'!$C$5,IF(D102='99_炭素貯蔵量算定データベース'!$B$6,'99_炭素貯蔵量算定データベース'!$C$6,IF(D102='99_炭素貯蔵量算定データベース'!$B$7,'99_炭素貯蔵量算定データベース'!$C$7,IF(D102='99_炭素貯蔵量算定データベース'!$B$8,'99_炭素貯蔵量算定データベース'!$C$8,"")))))),"")</f>
        <v/>
      </c>
      <c r="L102" s="58">
        <f t="shared" si="4"/>
        <v>0</v>
      </c>
      <c r="M102" s="59" t="str">
        <f>IFERROR(VLOOKUP(D102,'99_炭素貯蔵量算定データベース'!$B$3:$D$8,3,FALSE),"")</f>
        <v/>
      </c>
      <c r="N102" s="58" t="str">
        <f t="array" ref="N102">IF(IFERROR(SUM(IF(ISERROR(O102:P102),"",O102:P102)),"")=0,"",IFERROR(SUM(IF(ISERROR(O102:P102),"",O102:P102)),""))</f>
        <v/>
      </c>
      <c r="O102" s="58" t="str">
        <f t="shared" si="5"/>
        <v/>
      </c>
      <c r="P102" s="58" t="str">
        <f t="shared" si="6"/>
        <v/>
      </c>
    </row>
    <row r="103" spans="1:16" ht="27" customHeight="1">
      <c r="B103" s="395">
        <f t="shared" si="7"/>
        <v>80</v>
      </c>
      <c r="C103" s="396"/>
      <c r="D103" s="256" t="str">
        <f>IF('1_入力シート'!C93=0,"",'1_入力シート'!C93)</f>
        <v/>
      </c>
      <c r="E103" s="257" t="str">
        <f>IF('1_入力シート'!E93=0,"",'1_入力シート'!E93)</f>
        <v/>
      </c>
      <c r="F103" s="199" t="str">
        <f>IF('1_入力シート'!G93=0,"",'1_入力シート'!G93)</f>
        <v/>
      </c>
      <c r="G103" s="200">
        <f>IF('1_入力シート'!H93=0,0,'1_入力シート'!H93)</f>
        <v>0</v>
      </c>
      <c r="H103" s="201" t="str">
        <f>IFERROR(IF(D103='99_炭素貯蔵量算定データベース'!$B$3,VLOOKUP(F103,'99_炭素貯蔵量算定データベース'!$F$3:$H$66,3,FALSE),IF(D103='99_炭素貯蔵量算定データベース'!$B$4,'99_炭素貯蔵量算定データベース'!$C$4,IF(D103='99_炭素貯蔵量算定データベース'!$B$5,'99_炭素貯蔵量算定データベース'!$C$5,IF(D103='99_炭素貯蔵量算定データベース'!$B$6,'99_炭素貯蔵量算定データベース'!$C$6,IF(D103='99_炭素貯蔵量算定データベース'!$B$7,'99_炭素貯蔵量算定データベース'!$C$7,IF(D103='99_炭素貯蔵量算定データベース'!$B$8,'99_炭素貯蔵量算定データベース'!$C$8,"")))))),"")</f>
        <v/>
      </c>
      <c r="I103" s="200"/>
      <c r="J103" s="200"/>
      <c r="K103" s="201" t="str">
        <f>IFERROR(IF(D103='99_炭素貯蔵量算定データベース'!$B$3,VLOOKUP(I103,'99_炭素貯蔵量算定データベース'!$J$3:$L$85,3,FALSE),IF(D103='99_炭素貯蔵量算定データベース'!$B$4,'99_炭素貯蔵量算定データベース'!$C$4,IF(D103='99_炭素貯蔵量算定データベース'!$B$5,'99_炭素貯蔵量算定データベース'!$C$5,IF(D103='99_炭素貯蔵量算定データベース'!$B$6,'99_炭素貯蔵量算定データベース'!$C$6,IF(D103='99_炭素貯蔵量算定データベース'!$B$7,'99_炭素貯蔵量算定データベース'!$C$7,IF(D103='99_炭素貯蔵量算定データベース'!$B$8,'99_炭素貯蔵量算定データベース'!$C$8,"")))))),"")</f>
        <v/>
      </c>
      <c r="L103" s="58">
        <f t="shared" si="4"/>
        <v>0</v>
      </c>
      <c r="M103" s="59" t="str">
        <f>IFERROR(VLOOKUP(D103,'99_炭素貯蔵量算定データベース'!$B$3:$D$8,3,FALSE),"")</f>
        <v/>
      </c>
      <c r="N103" s="58" t="str">
        <f t="array" ref="N103">IF(IFERROR(SUM(IF(ISERROR(O103:P103),"",O103:P103)),"")=0,"",IFERROR(SUM(IF(ISERROR(O103:P103),"",O103:P103)),""))</f>
        <v/>
      </c>
      <c r="O103" s="58" t="str">
        <f t="shared" si="5"/>
        <v/>
      </c>
      <c r="P103" s="58" t="str">
        <f t="shared" si="6"/>
        <v/>
      </c>
    </row>
    <row r="104" spans="1:16" ht="27" customHeight="1">
      <c r="B104" s="395" t="s">
        <v>331</v>
      </c>
      <c r="C104" s="396"/>
      <c r="D104" s="97"/>
      <c r="E104" s="98"/>
      <c r="F104" s="99"/>
      <c r="G104" s="58">
        <f>SUM(G24:G103)</f>
        <v>0</v>
      </c>
      <c r="H104" s="57"/>
      <c r="I104" s="58"/>
      <c r="J104" s="58">
        <f>SUM(J24:J103)</f>
        <v>0</v>
      </c>
      <c r="K104" s="57"/>
      <c r="L104" s="58">
        <f>SUM(L24:L103)</f>
        <v>0</v>
      </c>
      <c r="M104" s="59"/>
      <c r="N104" s="58">
        <f>SUM(N24:N103)</f>
        <v>0</v>
      </c>
      <c r="O104" s="58">
        <f>SUM(O24:O103)</f>
        <v>0</v>
      </c>
      <c r="P104" s="58">
        <f>SUM(P24:P103)</f>
        <v>0</v>
      </c>
    </row>
    <row r="105" spans="1:16" ht="14.25" customHeight="1">
      <c r="B105" s="127"/>
      <c r="C105" s="127"/>
      <c r="D105" s="128"/>
      <c r="E105" s="129"/>
      <c r="F105" s="128"/>
      <c r="G105" s="130"/>
      <c r="H105" s="131"/>
      <c r="I105" s="130"/>
      <c r="J105" s="130"/>
      <c r="K105" s="131"/>
      <c r="L105" s="130"/>
      <c r="M105" s="132"/>
      <c r="N105" s="130"/>
      <c r="O105" s="130"/>
      <c r="P105" s="130"/>
    </row>
    <row r="106" spans="1:16" ht="27" customHeight="1">
      <c r="A106" s="400" t="s">
        <v>330</v>
      </c>
      <c r="B106" s="202"/>
      <c r="C106" s="203"/>
      <c r="D106" s="204"/>
      <c r="E106" s="205"/>
      <c r="F106" s="206"/>
      <c r="G106" s="149"/>
      <c r="H106" s="201" t="str">
        <f>IFERROR(IF(D106='99_炭素貯蔵量算定データベース'!$B$3,VLOOKUP(F106,'99_炭素貯蔵量算定データベース'!$F$3:$H$66,3,FALSE),IF(D106='99_炭素貯蔵量算定データベース'!$B$4,'99_炭素貯蔵量算定データベース'!$C$4,IF(D106='99_炭素貯蔵量算定データベース'!$B$5,'99_炭素貯蔵量算定データベース'!$C$5,IF(D106='99_炭素貯蔵量算定データベース'!$B$6,'99_炭素貯蔵量算定データベース'!$C$6,IF(D106='99_炭素貯蔵量算定データベース'!$B$7,'99_炭素貯蔵量算定データベース'!$C$7,IF(D106='99_炭素貯蔵量算定データベース'!$B$8,'99_炭素貯蔵量算定データベース'!$C$8,"")))))),"")</f>
        <v/>
      </c>
      <c r="I106" s="149"/>
      <c r="J106" s="149"/>
      <c r="K106" s="207" t="str">
        <f>IFERROR(IF(D106='99_炭素貯蔵量算定データベース'!$B$3,VLOOKUP(I106,'99_炭素貯蔵量算定データベース'!$J$3:$L$85,3,FALSE),IF(D106='99_炭素貯蔵量算定データベース'!$B$4,'99_炭素貯蔵量算定データベース'!$C$4,IF(D106='99_炭素貯蔵量算定データベース'!$B$5,'99_炭素貯蔵量算定データベース'!$C$5,IF(D106='99_炭素貯蔵量算定データベース'!$B$6,'99_炭素貯蔵量算定データベース'!$C$6,IF(D106='99_炭素貯蔵量算定データベース'!$B$7,'99_炭素貯蔵量算定データベース'!$C$7,IF(D106='99_炭素貯蔵量算定データベース'!$B$8,'99_炭素貯蔵量算定データベース'!$C$8,"")))))),"")</f>
        <v/>
      </c>
      <c r="L106" s="58">
        <f t="shared" ref="L106" si="8">IF(G106+J106=0,0,G106+J106)</f>
        <v>0</v>
      </c>
      <c r="M106" s="59" t="str">
        <f>IFERROR(VLOOKUP(D106,'99_炭素貯蔵量算定データベース'!$B$3:$D$8,3,FALSE),"")</f>
        <v/>
      </c>
      <c r="N106" s="58" t="str">
        <f t="array" ref="N106">IF(IFERROR(SUM(IF(ISERROR(O106:P106),"",O106:P106)),"")=0,"",IFERROR(SUM(IF(ISERROR(O106:P106),"",O106:P106)),""))</f>
        <v/>
      </c>
      <c r="O106" s="58" t="str">
        <f t="shared" ref="O106" si="9">IF(IFERROR(ROUND(G106*H106*M106*44/12,1),"")=0,"",IFERROR(ROUND(G106*H106*M106*44/12,1),""))</f>
        <v/>
      </c>
      <c r="P106" s="58" t="str">
        <f t="shared" ref="P106" si="10">IF(IFERROR(ROUND(J106*K106*M106*44/12,1),"")=0,"",IFERROR(ROUND(J106*K106*M106*44/12,1),""))</f>
        <v/>
      </c>
    </row>
    <row r="107" spans="1:16" ht="27" customHeight="1">
      <c r="A107" s="401"/>
      <c r="B107" s="202"/>
      <c r="C107" s="203"/>
      <c r="D107" s="204"/>
      <c r="E107" s="205"/>
      <c r="F107" s="206"/>
      <c r="G107" s="149"/>
      <c r="H107" s="201" t="str">
        <f>IFERROR(IF(D107='99_炭素貯蔵量算定データベース'!$B$3,VLOOKUP(F107,'99_炭素貯蔵量算定データベース'!$F$3:$H$66,3,FALSE),IF(D107='99_炭素貯蔵量算定データベース'!$B$4,'99_炭素貯蔵量算定データベース'!$C$4,IF(D107='99_炭素貯蔵量算定データベース'!$B$5,'99_炭素貯蔵量算定データベース'!$C$5,IF(D107='99_炭素貯蔵量算定データベース'!$B$6,'99_炭素貯蔵量算定データベース'!$C$6,IF(D107='99_炭素貯蔵量算定データベース'!$B$7,'99_炭素貯蔵量算定データベース'!$C$7,IF(D107='99_炭素貯蔵量算定データベース'!$B$8,'99_炭素貯蔵量算定データベース'!$C$8,"")))))),"")</f>
        <v/>
      </c>
      <c r="I107" s="149"/>
      <c r="J107" s="149"/>
      <c r="K107" s="207" t="str">
        <f>IFERROR(IF(D107='99_炭素貯蔵量算定データベース'!$B$3,VLOOKUP(I107,'99_炭素貯蔵量算定データベース'!$J$3:$L$85,3,FALSE),IF(D107='99_炭素貯蔵量算定データベース'!$B$4,'99_炭素貯蔵量算定データベース'!$C$4,IF(D107='99_炭素貯蔵量算定データベース'!$B$5,'99_炭素貯蔵量算定データベース'!$C$5,IF(D107='99_炭素貯蔵量算定データベース'!$B$6,'99_炭素貯蔵量算定データベース'!$C$6,IF(D107='99_炭素貯蔵量算定データベース'!$B$7,'99_炭素貯蔵量算定データベース'!$C$7,IF(D107='99_炭素貯蔵量算定データベース'!$B$8,'99_炭素貯蔵量算定データベース'!$C$8,"")))))),"")</f>
        <v/>
      </c>
      <c r="L107" s="58">
        <f t="shared" ref="L107:L141" si="11">IF(G107+J107=0,0,G107+J107)</f>
        <v>0</v>
      </c>
      <c r="M107" s="59" t="str">
        <f>IFERROR(VLOOKUP(D107,'99_炭素貯蔵量算定データベース'!$B$3:$D$8,3,FALSE),"")</f>
        <v/>
      </c>
      <c r="N107" s="58" t="str">
        <f t="array" ref="N107">IF(IFERROR(SUM(IF(ISERROR(O107:P107),"",O107:P107)),"")=0,"",IFERROR(SUM(IF(ISERROR(O107:P107),"",O107:P107)),""))</f>
        <v/>
      </c>
      <c r="O107" s="58" t="str">
        <f t="shared" ref="O107:O141" si="12">IF(IFERROR(ROUND(G107*H107*M107*44/12,1),"")=0,"",IFERROR(ROUND(G107*H107*M107*44/12,1),""))</f>
        <v/>
      </c>
      <c r="P107" s="58" t="str">
        <f t="shared" ref="P107:P141" si="13">IF(IFERROR(ROUND(J107*K107*M107*44/12,1),"")=0,"",IFERROR(ROUND(J107*K107*M107*44/12,1),""))</f>
        <v/>
      </c>
    </row>
    <row r="108" spans="1:16" ht="27" customHeight="1">
      <c r="A108" s="401"/>
      <c r="B108" s="202"/>
      <c r="C108" s="203"/>
      <c r="D108" s="204"/>
      <c r="E108" s="205"/>
      <c r="F108" s="206"/>
      <c r="G108" s="149"/>
      <c r="H108" s="201" t="str">
        <f>IFERROR(IF(D108='99_炭素貯蔵量算定データベース'!$B$3,VLOOKUP(F108,'99_炭素貯蔵量算定データベース'!$F$3:$H$66,3,FALSE),IF(D108='99_炭素貯蔵量算定データベース'!$B$4,'99_炭素貯蔵量算定データベース'!$C$4,IF(D108='99_炭素貯蔵量算定データベース'!$B$5,'99_炭素貯蔵量算定データベース'!$C$5,IF(D108='99_炭素貯蔵量算定データベース'!$B$6,'99_炭素貯蔵量算定データベース'!$C$6,IF(D108='99_炭素貯蔵量算定データベース'!$B$7,'99_炭素貯蔵量算定データベース'!$C$7,IF(D108='99_炭素貯蔵量算定データベース'!$B$8,'99_炭素貯蔵量算定データベース'!$C$8,"")))))),"")</f>
        <v/>
      </c>
      <c r="I108" s="149"/>
      <c r="J108" s="149"/>
      <c r="K108" s="207" t="str">
        <f>IFERROR(IF(D108='99_炭素貯蔵量算定データベース'!$B$3,VLOOKUP(I108,'99_炭素貯蔵量算定データベース'!$J$3:$L$85,3,FALSE),IF(D108='99_炭素貯蔵量算定データベース'!$B$4,'99_炭素貯蔵量算定データベース'!$C$4,IF(D108='99_炭素貯蔵量算定データベース'!$B$5,'99_炭素貯蔵量算定データベース'!$C$5,IF(D108='99_炭素貯蔵量算定データベース'!$B$6,'99_炭素貯蔵量算定データベース'!$C$6,IF(D108='99_炭素貯蔵量算定データベース'!$B$7,'99_炭素貯蔵量算定データベース'!$C$7,IF(D108='99_炭素貯蔵量算定データベース'!$B$8,'99_炭素貯蔵量算定データベース'!$C$8,"")))))),"")</f>
        <v/>
      </c>
      <c r="L108" s="58">
        <f t="shared" si="11"/>
        <v>0</v>
      </c>
      <c r="M108" s="59" t="str">
        <f>IFERROR(VLOOKUP(D108,'99_炭素貯蔵量算定データベース'!$B$3:$D$8,3,FALSE),"")</f>
        <v/>
      </c>
      <c r="N108" s="58" t="str">
        <f t="array" ref="N108">IF(IFERROR(SUM(IF(ISERROR(O108:P108),"",O108:P108)),"")=0,"",IFERROR(SUM(IF(ISERROR(O108:P108),"",O108:P108)),""))</f>
        <v/>
      </c>
      <c r="O108" s="58" t="str">
        <f t="shared" si="12"/>
        <v/>
      </c>
      <c r="P108" s="58" t="str">
        <f t="shared" si="13"/>
        <v/>
      </c>
    </row>
    <row r="109" spans="1:16" ht="27" customHeight="1">
      <c r="A109" s="401"/>
      <c r="B109" s="202"/>
      <c r="C109" s="203"/>
      <c r="D109" s="204"/>
      <c r="E109" s="205"/>
      <c r="F109" s="206"/>
      <c r="G109" s="149"/>
      <c r="H109" s="201" t="str">
        <f>IFERROR(IF(D109='99_炭素貯蔵量算定データベース'!$B$3,VLOOKUP(F109,'99_炭素貯蔵量算定データベース'!$F$3:$H$66,3,FALSE),IF(D109='99_炭素貯蔵量算定データベース'!$B$4,'99_炭素貯蔵量算定データベース'!$C$4,IF(D109='99_炭素貯蔵量算定データベース'!$B$5,'99_炭素貯蔵量算定データベース'!$C$5,IF(D109='99_炭素貯蔵量算定データベース'!$B$6,'99_炭素貯蔵量算定データベース'!$C$6,IF(D109='99_炭素貯蔵量算定データベース'!$B$7,'99_炭素貯蔵量算定データベース'!$C$7,IF(D109='99_炭素貯蔵量算定データベース'!$B$8,'99_炭素貯蔵量算定データベース'!$C$8,"")))))),"")</f>
        <v/>
      </c>
      <c r="I109" s="149"/>
      <c r="J109" s="149"/>
      <c r="K109" s="207" t="str">
        <f>IFERROR(IF(D109='99_炭素貯蔵量算定データベース'!$B$3,VLOOKUP(I109,'99_炭素貯蔵量算定データベース'!$J$3:$L$85,3,FALSE),IF(D109='99_炭素貯蔵量算定データベース'!$B$4,'99_炭素貯蔵量算定データベース'!$C$4,IF(D109='99_炭素貯蔵量算定データベース'!$B$5,'99_炭素貯蔵量算定データベース'!$C$5,IF(D109='99_炭素貯蔵量算定データベース'!$B$6,'99_炭素貯蔵量算定データベース'!$C$6,IF(D109='99_炭素貯蔵量算定データベース'!$B$7,'99_炭素貯蔵量算定データベース'!$C$7,IF(D109='99_炭素貯蔵量算定データベース'!$B$8,'99_炭素貯蔵量算定データベース'!$C$8,"")))))),"")</f>
        <v/>
      </c>
      <c r="L109" s="58">
        <f t="shared" si="11"/>
        <v>0</v>
      </c>
      <c r="M109" s="59" t="str">
        <f>IFERROR(VLOOKUP(D109,'99_炭素貯蔵量算定データベース'!$B$3:$D$8,3,FALSE),"")</f>
        <v/>
      </c>
      <c r="N109" s="58" t="str">
        <f t="array" ref="N109">IF(IFERROR(SUM(IF(ISERROR(O109:P109),"",O109:P109)),"")=0,"",IFERROR(SUM(IF(ISERROR(O109:P109),"",O109:P109)),""))</f>
        <v/>
      </c>
      <c r="O109" s="58" t="str">
        <f t="shared" si="12"/>
        <v/>
      </c>
      <c r="P109" s="58" t="str">
        <f t="shared" si="13"/>
        <v/>
      </c>
    </row>
    <row r="110" spans="1:16" ht="27" customHeight="1">
      <c r="A110" s="401"/>
      <c r="B110" s="202"/>
      <c r="C110" s="203"/>
      <c r="D110" s="204"/>
      <c r="E110" s="205"/>
      <c r="F110" s="206"/>
      <c r="G110" s="149"/>
      <c r="H110" s="201" t="str">
        <f>IFERROR(IF(D110='99_炭素貯蔵量算定データベース'!$B$3,VLOOKUP(F110,'99_炭素貯蔵量算定データベース'!$F$3:$H$66,3,FALSE),IF(D110='99_炭素貯蔵量算定データベース'!$B$4,'99_炭素貯蔵量算定データベース'!$C$4,IF(D110='99_炭素貯蔵量算定データベース'!$B$5,'99_炭素貯蔵量算定データベース'!$C$5,IF(D110='99_炭素貯蔵量算定データベース'!$B$6,'99_炭素貯蔵量算定データベース'!$C$6,IF(D110='99_炭素貯蔵量算定データベース'!$B$7,'99_炭素貯蔵量算定データベース'!$C$7,IF(D110='99_炭素貯蔵量算定データベース'!$B$8,'99_炭素貯蔵量算定データベース'!$C$8,"")))))),"")</f>
        <v/>
      </c>
      <c r="I110" s="149"/>
      <c r="J110" s="149"/>
      <c r="K110" s="207" t="str">
        <f>IFERROR(IF(D110='99_炭素貯蔵量算定データベース'!$B$3,VLOOKUP(I110,'99_炭素貯蔵量算定データベース'!$J$3:$L$85,3,FALSE),IF(D110='99_炭素貯蔵量算定データベース'!$B$4,'99_炭素貯蔵量算定データベース'!$C$4,IF(D110='99_炭素貯蔵量算定データベース'!$B$5,'99_炭素貯蔵量算定データベース'!$C$5,IF(D110='99_炭素貯蔵量算定データベース'!$B$6,'99_炭素貯蔵量算定データベース'!$C$6,IF(D110='99_炭素貯蔵量算定データベース'!$B$7,'99_炭素貯蔵量算定データベース'!$C$7,IF(D110='99_炭素貯蔵量算定データベース'!$B$8,'99_炭素貯蔵量算定データベース'!$C$8,"")))))),"")</f>
        <v/>
      </c>
      <c r="L110" s="58">
        <f t="shared" si="11"/>
        <v>0</v>
      </c>
      <c r="M110" s="59" t="str">
        <f>IFERROR(VLOOKUP(D110,'99_炭素貯蔵量算定データベース'!$B$3:$D$8,3,FALSE),"")</f>
        <v/>
      </c>
      <c r="N110" s="58" t="str">
        <f t="array" ref="N110">IF(IFERROR(SUM(IF(ISERROR(O110:P110),"",O110:P110)),"")=0,"",IFERROR(SUM(IF(ISERROR(O110:P110),"",O110:P110)),""))</f>
        <v/>
      </c>
      <c r="O110" s="58" t="str">
        <f t="shared" si="12"/>
        <v/>
      </c>
      <c r="P110" s="58" t="str">
        <f t="shared" si="13"/>
        <v/>
      </c>
    </row>
    <row r="111" spans="1:16" ht="27" customHeight="1">
      <c r="A111" s="401"/>
      <c r="B111" s="202"/>
      <c r="C111" s="203"/>
      <c r="D111" s="204"/>
      <c r="E111" s="205"/>
      <c r="F111" s="206"/>
      <c r="G111" s="149"/>
      <c r="H111" s="201" t="str">
        <f>IFERROR(IF(D111='99_炭素貯蔵量算定データベース'!$B$3,VLOOKUP(F111,'99_炭素貯蔵量算定データベース'!$F$3:$H$66,3,FALSE),IF(D111='99_炭素貯蔵量算定データベース'!$B$4,'99_炭素貯蔵量算定データベース'!$C$4,IF(D111='99_炭素貯蔵量算定データベース'!$B$5,'99_炭素貯蔵量算定データベース'!$C$5,IF(D111='99_炭素貯蔵量算定データベース'!$B$6,'99_炭素貯蔵量算定データベース'!$C$6,IF(D111='99_炭素貯蔵量算定データベース'!$B$7,'99_炭素貯蔵量算定データベース'!$C$7,IF(D111='99_炭素貯蔵量算定データベース'!$B$8,'99_炭素貯蔵量算定データベース'!$C$8,"")))))),"")</f>
        <v/>
      </c>
      <c r="I111" s="149"/>
      <c r="J111" s="149"/>
      <c r="K111" s="207" t="str">
        <f>IFERROR(IF(D111='99_炭素貯蔵量算定データベース'!$B$3,VLOOKUP(I111,'99_炭素貯蔵量算定データベース'!$J$3:$L$85,3,FALSE),IF(D111='99_炭素貯蔵量算定データベース'!$B$4,'99_炭素貯蔵量算定データベース'!$C$4,IF(D111='99_炭素貯蔵量算定データベース'!$B$5,'99_炭素貯蔵量算定データベース'!$C$5,IF(D111='99_炭素貯蔵量算定データベース'!$B$6,'99_炭素貯蔵量算定データベース'!$C$6,IF(D111='99_炭素貯蔵量算定データベース'!$B$7,'99_炭素貯蔵量算定データベース'!$C$7,IF(D111='99_炭素貯蔵量算定データベース'!$B$8,'99_炭素貯蔵量算定データベース'!$C$8,"")))))),"")</f>
        <v/>
      </c>
      <c r="L111" s="58">
        <f t="shared" si="11"/>
        <v>0</v>
      </c>
      <c r="M111" s="59" t="str">
        <f>IFERROR(VLOOKUP(D111,'99_炭素貯蔵量算定データベース'!$B$3:$D$8,3,FALSE),"")</f>
        <v/>
      </c>
      <c r="N111" s="58" t="str">
        <f t="array" ref="N111">IF(IFERROR(SUM(IF(ISERROR(O111:P111),"",O111:P111)),"")=0,"",IFERROR(SUM(IF(ISERROR(O111:P111),"",O111:P111)),""))</f>
        <v/>
      </c>
      <c r="O111" s="58" t="str">
        <f t="shared" si="12"/>
        <v/>
      </c>
      <c r="P111" s="58" t="str">
        <f t="shared" si="13"/>
        <v/>
      </c>
    </row>
    <row r="112" spans="1:16" ht="27" customHeight="1">
      <c r="A112" s="401"/>
      <c r="B112" s="202"/>
      <c r="C112" s="203"/>
      <c r="D112" s="204"/>
      <c r="E112" s="205"/>
      <c r="F112" s="206"/>
      <c r="G112" s="149"/>
      <c r="H112" s="201" t="str">
        <f>IFERROR(IF(D112='99_炭素貯蔵量算定データベース'!$B$3,VLOOKUP(F112,'99_炭素貯蔵量算定データベース'!$F$3:$H$66,3,FALSE),IF(D112='99_炭素貯蔵量算定データベース'!$B$4,'99_炭素貯蔵量算定データベース'!$C$4,IF(D112='99_炭素貯蔵量算定データベース'!$B$5,'99_炭素貯蔵量算定データベース'!$C$5,IF(D112='99_炭素貯蔵量算定データベース'!$B$6,'99_炭素貯蔵量算定データベース'!$C$6,IF(D112='99_炭素貯蔵量算定データベース'!$B$7,'99_炭素貯蔵量算定データベース'!$C$7,IF(D112='99_炭素貯蔵量算定データベース'!$B$8,'99_炭素貯蔵量算定データベース'!$C$8,"")))))),"")</f>
        <v/>
      </c>
      <c r="I112" s="149"/>
      <c r="J112" s="149"/>
      <c r="K112" s="207" t="str">
        <f>IFERROR(IF(D112='99_炭素貯蔵量算定データベース'!$B$3,VLOOKUP(I112,'99_炭素貯蔵量算定データベース'!$J$3:$L$85,3,FALSE),IF(D112='99_炭素貯蔵量算定データベース'!$B$4,'99_炭素貯蔵量算定データベース'!$C$4,IF(D112='99_炭素貯蔵量算定データベース'!$B$5,'99_炭素貯蔵量算定データベース'!$C$5,IF(D112='99_炭素貯蔵量算定データベース'!$B$6,'99_炭素貯蔵量算定データベース'!$C$6,IF(D112='99_炭素貯蔵量算定データベース'!$B$7,'99_炭素貯蔵量算定データベース'!$C$7,IF(D112='99_炭素貯蔵量算定データベース'!$B$8,'99_炭素貯蔵量算定データベース'!$C$8,"")))))),"")</f>
        <v/>
      </c>
      <c r="L112" s="58">
        <f t="shared" si="11"/>
        <v>0</v>
      </c>
      <c r="M112" s="59" t="str">
        <f>IFERROR(VLOOKUP(D112,'99_炭素貯蔵量算定データベース'!$B$3:$D$8,3,FALSE),"")</f>
        <v/>
      </c>
      <c r="N112" s="58" t="str">
        <f t="array" ref="N112">IF(IFERROR(SUM(IF(ISERROR(O112:P112),"",O112:P112)),"")=0,"",IFERROR(SUM(IF(ISERROR(O112:P112),"",O112:P112)),""))</f>
        <v/>
      </c>
      <c r="O112" s="58" t="str">
        <f t="shared" si="12"/>
        <v/>
      </c>
      <c r="P112" s="58" t="str">
        <f t="shared" si="13"/>
        <v/>
      </c>
    </row>
    <row r="113" spans="1:16" ht="27" customHeight="1">
      <c r="A113" s="401"/>
      <c r="B113" s="202"/>
      <c r="C113" s="203"/>
      <c r="D113" s="204"/>
      <c r="E113" s="205"/>
      <c r="F113" s="206"/>
      <c r="G113" s="149"/>
      <c r="H113" s="201" t="str">
        <f>IFERROR(IF(D113='99_炭素貯蔵量算定データベース'!$B$3,VLOOKUP(F113,'99_炭素貯蔵量算定データベース'!$F$3:$H$66,3,FALSE),IF(D113='99_炭素貯蔵量算定データベース'!$B$4,'99_炭素貯蔵量算定データベース'!$C$4,IF(D113='99_炭素貯蔵量算定データベース'!$B$5,'99_炭素貯蔵量算定データベース'!$C$5,IF(D113='99_炭素貯蔵量算定データベース'!$B$6,'99_炭素貯蔵量算定データベース'!$C$6,IF(D113='99_炭素貯蔵量算定データベース'!$B$7,'99_炭素貯蔵量算定データベース'!$C$7,IF(D113='99_炭素貯蔵量算定データベース'!$B$8,'99_炭素貯蔵量算定データベース'!$C$8,"")))))),"")</f>
        <v/>
      </c>
      <c r="I113" s="149"/>
      <c r="J113" s="149"/>
      <c r="K113" s="207" t="str">
        <f>IFERROR(IF(D113='99_炭素貯蔵量算定データベース'!$B$3,VLOOKUP(I113,'99_炭素貯蔵量算定データベース'!$J$3:$L$85,3,FALSE),IF(D113='99_炭素貯蔵量算定データベース'!$B$4,'99_炭素貯蔵量算定データベース'!$C$4,IF(D113='99_炭素貯蔵量算定データベース'!$B$5,'99_炭素貯蔵量算定データベース'!$C$5,IF(D113='99_炭素貯蔵量算定データベース'!$B$6,'99_炭素貯蔵量算定データベース'!$C$6,IF(D113='99_炭素貯蔵量算定データベース'!$B$7,'99_炭素貯蔵量算定データベース'!$C$7,IF(D113='99_炭素貯蔵量算定データベース'!$B$8,'99_炭素貯蔵量算定データベース'!$C$8,"")))))),"")</f>
        <v/>
      </c>
      <c r="L113" s="58">
        <f t="shared" si="11"/>
        <v>0</v>
      </c>
      <c r="M113" s="59" t="str">
        <f>IFERROR(VLOOKUP(D113,'99_炭素貯蔵量算定データベース'!$B$3:$D$8,3,FALSE),"")</f>
        <v/>
      </c>
      <c r="N113" s="58" t="str">
        <f t="array" ref="N113">IF(IFERROR(SUM(IF(ISERROR(O113:P113),"",O113:P113)),"")=0,"",IFERROR(SUM(IF(ISERROR(O113:P113),"",O113:P113)),""))</f>
        <v/>
      </c>
      <c r="O113" s="58" t="str">
        <f t="shared" si="12"/>
        <v/>
      </c>
      <c r="P113" s="58" t="str">
        <f t="shared" si="13"/>
        <v/>
      </c>
    </row>
    <row r="114" spans="1:16" ht="27" customHeight="1">
      <c r="A114" s="401"/>
      <c r="B114" s="202"/>
      <c r="C114" s="203"/>
      <c r="D114" s="204"/>
      <c r="E114" s="205"/>
      <c r="F114" s="206"/>
      <c r="G114" s="149"/>
      <c r="H114" s="201" t="str">
        <f>IFERROR(IF(D114='99_炭素貯蔵量算定データベース'!$B$3,VLOOKUP(F114,'99_炭素貯蔵量算定データベース'!$F$3:$H$66,3,FALSE),IF(D114='99_炭素貯蔵量算定データベース'!$B$4,'99_炭素貯蔵量算定データベース'!$C$4,IF(D114='99_炭素貯蔵量算定データベース'!$B$5,'99_炭素貯蔵量算定データベース'!$C$5,IF(D114='99_炭素貯蔵量算定データベース'!$B$6,'99_炭素貯蔵量算定データベース'!$C$6,IF(D114='99_炭素貯蔵量算定データベース'!$B$7,'99_炭素貯蔵量算定データベース'!$C$7,IF(D114='99_炭素貯蔵量算定データベース'!$B$8,'99_炭素貯蔵量算定データベース'!$C$8,"")))))),"")</f>
        <v/>
      </c>
      <c r="I114" s="149"/>
      <c r="J114" s="149"/>
      <c r="K114" s="207" t="str">
        <f>IFERROR(IF(D114='99_炭素貯蔵量算定データベース'!$B$3,VLOOKUP(I114,'99_炭素貯蔵量算定データベース'!$J$3:$L$85,3,FALSE),IF(D114='99_炭素貯蔵量算定データベース'!$B$4,'99_炭素貯蔵量算定データベース'!$C$4,IF(D114='99_炭素貯蔵量算定データベース'!$B$5,'99_炭素貯蔵量算定データベース'!$C$5,IF(D114='99_炭素貯蔵量算定データベース'!$B$6,'99_炭素貯蔵量算定データベース'!$C$6,IF(D114='99_炭素貯蔵量算定データベース'!$B$7,'99_炭素貯蔵量算定データベース'!$C$7,IF(D114='99_炭素貯蔵量算定データベース'!$B$8,'99_炭素貯蔵量算定データベース'!$C$8,"")))))),"")</f>
        <v/>
      </c>
      <c r="L114" s="58">
        <f t="shared" si="11"/>
        <v>0</v>
      </c>
      <c r="M114" s="59" t="str">
        <f>IFERROR(VLOOKUP(D114,'99_炭素貯蔵量算定データベース'!$B$3:$D$8,3,FALSE),"")</f>
        <v/>
      </c>
      <c r="N114" s="58" t="str">
        <f t="array" ref="N114">IF(IFERROR(SUM(IF(ISERROR(O114:P114),"",O114:P114)),"")=0,"",IFERROR(SUM(IF(ISERROR(O114:P114),"",O114:P114)),""))</f>
        <v/>
      </c>
      <c r="O114" s="58" t="str">
        <f t="shared" si="12"/>
        <v/>
      </c>
      <c r="P114" s="58" t="str">
        <f t="shared" si="13"/>
        <v/>
      </c>
    </row>
    <row r="115" spans="1:16" ht="27" customHeight="1">
      <c r="A115" s="401"/>
      <c r="B115" s="202"/>
      <c r="C115" s="203"/>
      <c r="D115" s="204"/>
      <c r="E115" s="205"/>
      <c r="F115" s="206"/>
      <c r="G115" s="149"/>
      <c r="H115" s="201" t="str">
        <f>IFERROR(IF(D115='99_炭素貯蔵量算定データベース'!$B$3,VLOOKUP(F115,'99_炭素貯蔵量算定データベース'!$F$3:$H$66,3,FALSE),IF(D115='99_炭素貯蔵量算定データベース'!$B$4,'99_炭素貯蔵量算定データベース'!$C$4,IF(D115='99_炭素貯蔵量算定データベース'!$B$5,'99_炭素貯蔵量算定データベース'!$C$5,IF(D115='99_炭素貯蔵量算定データベース'!$B$6,'99_炭素貯蔵量算定データベース'!$C$6,IF(D115='99_炭素貯蔵量算定データベース'!$B$7,'99_炭素貯蔵量算定データベース'!$C$7,IF(D115='99_炭素貯蔵量算定データベース'!$B$8,'99_炭素貯蔵量算定データベース'!$C$8,"")))))),"")</f>
        <v/>
      </c>
      <c r="I115" s="149"/>
      <c r="J115" s="149"/>
      <c r="K115" s="207" t="str">
        <f>IFERROR(IF(D115='99_炭素貯蔵量算定データベース'!$B$3,VLOOKUP(I115,'99_炭素貯蔵量算定データベース'!$J$3:$L$85,3,FALSE),IF(D115='99_炭素貯蔵量算定データベース'!$B$4,'99_炭素貯蔵量算定データベース'!$C$4,IF(D115='99_炭素貯蔵量算定データベース'!$B$5,'99_炭素貯蔵量算定データベース'!$C$5,IF(D115='99_炭素貯蔵量算定データベース'!$B$6,'99_炭素貯蔵量算定データベース'!$C$6,IF(D115='99_炭素貯蔵量算定データベース'!$B$7,'99_炭素貯蔵量算定データベース'!$C$7,IF(D115='99_炭素貯蔵量算定データベース'!$B$8,'99_炭素貯蔵量算定データベース'!$C$8,"")))))),"")</f>
        <v/>
      </c>
      <c r="L115" s="58">
        <f t="shared" si="11"/>
        <v>0</v>
      </c>
      <c r="M115" s="59" t="str">
        <f>IFERROR(VLOOKUP(D115,'99_炭素貯蔵量算定データベース'!$B$3:$D$8,3,FALSE),"")</f>
        <v/>
      </c>
      <c r="N115" s="58" t="str">
        <f t="array" ref="N115">IF(IFERROR(SUM(IF(ISERROR(O115:P115),"",O115:P115)),"")=0,"",IFERROR(SUM(IF(ISERROR(O115:P115),"",O115:P115)),""))</f>
        <v/>
      </c>
      <c r="O115" s="58" t="str">
        <f t="shared" si="12"/>
        <v/>
      </c>
      <c r="P115" s="58" t="str">
        <f t="shared" si="13"/>
        <v/>
      </c>
    </row>
    <row r="116" spans="1:16" ht="27" customHeight="1">
      <c r="A116" s="401"/>
      <c r="B116" s="202"/>
      <c r="C116" s="203"/>
      <c r="D116" s="204"/>
      <c r="E116" s="205"/>
      <c r="F116" s="206"/>
      <c r="G116" s="149"/>
      <c r="H116" s="201" t="str">
        <f>IFERROR(IF(D116='99_炭素貯蔵量算定データベース'!$B$3,VLOOKUP(F116,'99_炭素貯蔵量算定データベース'!$F$3:$H$66,3,FALSE),IF(D116='99_炭素貯蔵量算定データベース'!$B$4,'99_炭素貯蔵量算定データベース'!$C$4,IF(D116='99_炭素貯蔵量算定データベース'!$B$5,'99_炭素貯蔵量算定データベース'!$C$5,IF(D116='99_炭素貯蔵量算定データベース'!$B$6,'99_炭素貯蔵量算定データベース'!$C$6,IF(D116='99_炭素貯蔵量算定データベース'!$B$7,'99_炭素貯蔵量算定データベース'!$C$7,IF(D116='99_炭素貯蔵量算定データベース'!$B$8,'99_炭素貯蔵量算定データベース'!$C$8,"")))))),"")</f>
        <v/>
      </c>
      <c r="I116" s="149"/>
      <c r="J116" s="149"/>
      <c r="K116" s="207" t="str">
        <f>IFERROR(IF(D116='99_炭素貯蔵量算定データベース'!$B$3,VLOOKUP(I116,'99_炭素貯蔵量算定データベース'!$J$3:$L$85,3,FALSE),IF(D116='99_炭素貯蔵量算定データベース'!$B$4,'99_炭素貯蔵量算定データベース'!$C$4,IF(D116='99_炭素貯蔵量算定データベース'!$B$5,'99_炭素貯蔵量算定データベース'!$C$5,IF(D116='99_炭素貯蔵量算定データベース'!$B$6,'99_炭素貯蔵量算定データベース'!$C$6,IF(D116='99_炭素貯蔵量算定データベース'!$B$7,'99_炭素貯蔵量算定データベース'!$C$7,IF(D116='99_炭素貯蔵量算定データベース'!$B$8,'99_炭素貯蔵量算定データベース'!$C$8,"")))))),"")</f>
        <v/>
      </c>
      <c r="L116" s="58">
        <f t="shared" si="11"/>
        <v>0</v>
      </c>
      <c r="M116" s="59" t="str">
        <f>IFERROR(VLOOKUP(D116,'99_炭素貯蔵量算定データベース'!$B$3:$D$8,3,FALSE),"")</f>
        <v/>
      </c>
      <c r="N116" s="58" t="str">
        <f t="array" ref="N116">IF(IFERROR(SUM(IF(ISERROR(O116:P116),"",O116:P116)),"")=0,"",IFERROR(SUM(IF(ISERROR(O116:P116),"",O116:P116)),""))</f>
        <v/>
      </c>
      <c r="O116" s="58" t="str">
        <f t="shared" si="12"/>
        <v/>
      </c>
      <c r="P116" s="58" t="str">
        <f t="shared" si="13"/>
        <v/>
      </c>
    </row>
    <row r="117" spans="1:16" ht="27" customHeight="1">
      <c r="A117" s="401"/>
      <c r="B117" s="202"/>
      <c r="C117" s="203"/>
      <c r="D117" s="204"/>
      <c r="E117" s="205"/>
      <c r="F117" s="206"/>
      <c r="G117" s="149"/>
      <c r="H117" s="201" t="str">
        <f>IFERROR(IF(D117='99_炭素貯蔵量算定データベース'!$B$3,VLOOKUP(F117,'99_炭素貯蔵量算定データベース'!$F$3:$H$66,3,FALSE),IF(D117='99_炭素貯蔵量算定データベース'!$B$4,'99_炭素貯蔵量算定データベース'!$C$4,IF(D117='99_炭素貯蔵量算定データベース'!$B$5,'99_炭素貯蔵量算定データベース'!$C$5,IF(D117='99_炭素貯蔵量算定データベース'!$B$6,'99_炭素貯蔵量算定データベース'!$C$6,IF(D117='99_炭素貯蔵量算定データベース'!$B$7,'99_炭素貯蔵量算定データベース'!$C$7,IF(D117='99_炭素貯蔵量算定データベース'!$B$8,'99_炭素貯蔵量算定データベース'!$C$8,"")))))),"")</f>
        <v/>
      </c>
      <c r="I117" s="149"/>
      <c r="J117" s="149"/>
      <c r="K117" s="207" t="str">
        <f>IFERROR(IF(D117='99_炭素貯蔵量算定データベース'!$B$3,VLOOKUP(I117,'99_炭素貯蔵量算定データベース'!$J$3:$L$85,3,FALSE),IF(D117='99_炭素貯蔵量算定データベース'!$B$4,'99_炭素貯蔵量算定データベース'!$C$4,IF(D117='99_炭素貯蔵量算定データベース'!$B$5,'99_炭素貯蔵量算定データベース'!$C$5,IF(D117='99_炭素貯蔵量算定データベース'!$B$6,'99_炭素貯蔵量算定データベース'!$C$6,IF(D117='99_炭素貯蔵量算定データベース'!$B$7,'99_炭素貯蔵量算定データベース'!$C$7,IF(D117='99_炭素貯蔵量算定データベース'!$B$8,'99_炭素貯蔵量算定データベース'!$C$8,"")))))),"")</f>
        <v/>
      </c>
      <c r="L117" s="58">
        <f t="shared" si="11"/>
        <v>0</v>
      </c>
      <c r="M117" s="59" t="str">
        <f>IFERROR(VLOOKUP(D117,'99_炭素貯蔵量算定データベース'!$B$3:$D$8,3,FALSE),"")</f>
        <v/>
      </c>
      <c r="N117" s="58" t="str">
        <f t="array" ref="N117">IF(IFERROR(SUM(IF(ISERROR(O117:P117),"",O117:P117)),"")=0,"",IFERROR(SUM(IF(ISERROR(O117:P117),"",O117:P117)),""))</f>
        <v/>
      </c>
      <c r="O117" s="58" t="str">
        <f t="shared" si="12"/>
        <v/>
      </c>
      <c r="P117" s="58" t="str">
        <f t="shared" si="13"/>
        <v/>
      </c>
    </row>
    <row r="118" spans="1:16" ht="27" customHeight="1">
      <c r="A118" s="401"/>
      <c r="B118" s="202"/>
      <c r="C118" s="203"/>
      <c r="D118" s="204"/>
      <c r="E118" s="205"/>
      <c r="F118" s="206"/>
      <c r="G118" s="149"/>
      <c r="H118" s="201" t="str">
        <f>IFERROR(IF(D118='99_炭素貯蔵量算定データベース'!$B$3,VLOOKUP(F118,'99_炭素貯蔵量算定データベース'!$F$3:$H$66,3,FALSE),IF(D118='99_炭素貯蔵量算定データベース'!$B$4,'99_炭素貯蔵量算定データベース'!$C$4,IF(D118='99_炭素貯蔵量算定データベース'!$B$5,'99_炭素貯蔵量算定データベース'!$C$5,IF(D118='99_炭素貯蔵量算定データベース'!$B$6,'99_炭素貯蔵量算定データベース'!$C$6,IF(D118='99_炭素貯蔵量算定データベース'!$B$7,'99_炭素貯蔵量算定データベース'!$C$7,IF(D118='99_炭素貯蔵量算定データベース'!$B$8,'99_炭素貯蔵量算定データベース'!$C$8,"")))))),"")</f>
        <v/>
      </c>
      <c r="I118" s="149"/>
      <c r="J118" s="149"/>
      <c r="K118" s="207" t="str">
        <f>IFERROR(IF(D118='99_炭素貯蔵量算定データベース'!$B$3,VLOOKUP(I118,'99_炭素貯蔵量算定データベース'!$J$3:$L$85,3,FALSE),IF(D118='99_炭素貯蔵量算定データベース'!$B$4,'99_炭素貯蔵量算定データベース'!$C$4,IF(D118='99_炭素貯蔵量算定データベース'!$B$5,'99_炭素貯蔵量算定データベース'!$C$5,IF(D118='99_炭素貯蔵量算定データベース'!$B$6,'99_炭素貯蔵量算定データベース'!$C$6,IF(D118='99_炭素貯蔵量算定データベース'!$B$7,'99_炭素貯蔵量算定データベース'!$C$7,IF(D118='99_炭素貯蔵量算定データベース'!$B$8,'99_炭素貯蔵量算定データベース'!$C$8,"")))))),"")</f>
        <v/>
      </c>
      <c r="L118" s="58">
        <f t="shared" si="11"/>
        <v>0</v>
      </c>
      <c r="M118" s="59" t="str">
        <f>IFERROR(VLOOKUP(D118,'99_炭素貯蔵量算定データベース'!$B$3:$D$8,3,FALSE),"")</f>
        <v/>
      </c>
      <c r="N118" s="58" t="str">
        <f t="array" ref="N118">IF(IFERROR(SUM(IF(ISERROR(O118:P118),"",O118:P118)),"")=0,"",IFERROR(SUM(IF(ISERROR(O118:P118),"",O118:P118)),""))</f>
        <v/>
      </c>
      <c r="O118" s="58" t="str">
        <f t="shared" si="12"/>
        <v/>
      </c>
      <c r="P118" s="58" t="str">
        <f t="shared" si="13"/>
        <v/>
      </c>
    </row>
    <row r="119" spans="1:16" ht="27" customHeight="1">
      <c r="A119" s="401"/>
      <c r="B119" s="202"/>
      <c r="C119" s="203"/>
      <c r="D119" s="204"/>
      <c r="E119" s="205"/>
      <c r="F119" s="206"/>
      <c r="G119" s="149"/>
      <c r="H119" s="201" t="str">
        <f>IFERROR(IF(D119='99_炭素貯蔵量算定データベース'!$B$3,VLOOKUP(F119,'99_炭素貯蔵量算定データベース'!$F$3:$H$66,3,FALSE),IF(D119='99_炭素貯蔵量算定データベース'!$B$4,'99_炭素貯蔵量算定データベース'!$C$4,IF(D119='99_炭素貯蔵量算定データベース'!$B$5,'99_炭素貯蔵量算定データベース'!$C$5,IF(D119='99_炭素貯蔵量算定データベース'!$B$6,'99_炭素貯蔵量算定データベース'!$C$6,IF(D119='99_炭素貯蔵量算定データベース'!$B$7,'99_炭素貯蔵量算定データベース'!$C$7,IF(D119='99_炭素貯蔵量算定データベース'!$B$8,'99_炭素貯蔵量算定データベース'!$C$8,"")))))),"")</f>
        <v/>
      </c>
      <c r="I119" s="149"/>
      <c r="J119" s="149"/>
      <c r="K119" s="207" t="str">
        <f>IFERROR(IF(D119='99_炭素貯蔵量算定データベース'!$B$3,VLOOKUP(I119,'99_炭素貯蔵量算定データベース'!$J$3:$L$85,3,FALSE),IF(D119='99_炭素貯蔵量算定データベース'!$B$4,'99_炭素貯蔵量算定データベース'!$C$4,IF(D119='99_炭素貯蔵量算定データベース'!$B$5,'99_炭素貯蔵量算定データベース'!$C$5,IF(D119='99_炭素貯蔵量算定データベース'!$B$6,'99_炭素貯蔵量算定データベース'!$C$6,IF(D119='99_炭素貯蔵量算定データベース'!$B$7,'99_炭素貯蔵量算定データベース'!$C$7,IF(D119='99_炭素貯蔵量算定データベース'!$B$8,'99_炭素貯蔵量算定データベース'!$C$8,"")))))),"")</f>
        <v/>
      </c>
      <c r="L119" s="58">
        <f t="shared" si="11"/>
        <v>0</v>
      </c>
      <c r="M119" s="59" t="str">
        <f>IFERROR(VLOOKUP(D119,'99_炭素貯蔵量算定データベース'!$B$3:$D$8,3,FALSE),"")</f>
        <v/>
      </c>
      <c r="N119" s="58" t="str">
        <f t="array" ref="N119">IF(IFERROR(SUM(IF(ISERROR(O119:P119),"",O119:P119)),"")=0,"",IFERROR(SUM(IF(ISERROR(O119:P119),"",O119:P119)),""))</f>
        <v/>
      </c>
      <c r="O119" s="58" t="str">
        <f t="shared" si="12"/>
        <v/>
      </c>
      <c r="P119" s="58" t="str">
        <f t="shared" si="13"/>
        <v/>
      </c>
    </row>
    <row r="120" spans="1:16" ht="27" customHeight="1">
      <c r="A120" s="401"/>
      <c r="B120" s="202"/>
      <c r="C120" s="203"/>
      <c r="D120" s="204"/>
      <c r="E120" s="205"/>
      <c r="F120" s="206"/>
      <c r="G120" s="149"/>
      <c r="H120" s="201" t="str">
        <f>IFERROR(IF(D120='99_炭素貯蔵量算定データベース'!$B$3,VLOOKUP(F120,'99_炭素貯蔵量算定データベース'!$F$3:$H$66,3,FALSE),IF(D120='99_炭素貯蔵量算定データベース'!$B$4,'99_炭素貯蔵量算定データベース'!$C$4,IF(D120='99_炭素貯蔵量算定データベース'!$B$5,'99_炭素貯蔵量算定データベース'!$C$5,IF(D120='99_炭素貯蔵量算定データベース'!$B$6,'99_炭素貯蔵量算定データベース'!$C$6,IF(D120='99_炭素貯蔵量算定データベース'!$B$7,'99_炭素貯蔵量算定データベース'!$C$7,IF(D120='99_炭素貯蔵量算定データベース'!$B$8,'99_炭素貯蔵量算定データベース'!$C$8,"")))))),"")</f>
        <v/>
      </c>
      <c r="I120" s="149"/>
      <c r="J120" s="149"/>
      <c r="K120" s="207" t="str">
        <f>IFERROR(IF(D120='99_炭素貯蔵量算定データベース'!$B$3,VLOOKUP(I120,'99_炭素貯蔵量算定データベース'!$J$3:$L$85,3,FALSE),IF(D120='99_炭素貯蔵量算定データベース'!$B$4,'99_炭素貯蔵量算定データベース'!$C$4,IF(D120='99_炭素貯蔵量算定データベース'!$B$5,'99_炭素貯蔵量算定データベース'!$C$5,IF(D120='99_炭素貯蔵量算定データベース'!$B$6,'99_炭素貯蔵量算定データベース'!$C$6,IF(D120='99_炭素貯蔵量算定データベース'!$B$7,'99_炭素貯蔵量算定データベース'!$C$7,IF(D120='99_炭素貯蔵量算定データベース'!$B$8,'99_炭素貯蔵量算定データベース'!$C$8,"")))))),"")</f>
        <v/>
      </c>
      <c r="L120" s="58">
        <f t="shared" ref="L120:L140" si="14">IF(G120+J120=0,0,G120+J120)</f>
        <v>0</v>
      </c>
      <c r="M120" s="59" t="str">
        <f>IFERROR(VLOOKUP(D120,'99_炭素貯蔵量算定データベース'!$B$3:$D$8,3,FALSE),"")</f>
        <v/>
      </c>
      <c r="N120" s="58" t="str">
        <f t="array" ref="N120">IF(IFERROR(SUM(IF(ISERROR(O120:P120),"",O120:P120)),"")=0,"",IFERROR(SUM(IF(ISERROR(O120:P120),"",O120:P120)),""))</f>
        <v/>
      </c>
      <c r="O120" s="58" t="str">
        <f t="shared" ref="O120:O140" si="15">IF(IFERROR(ROUND(G120*H120*M120*44/12,1),"")=0,"",IFERROR(ROUND(G120*H120*M120*44/12,1),""))</f>
        <v/>
      </c>
      <c r="P120" s="58" t="str">
        <f t="shared" ref="P120:P140" si="16">IF(IFERROR(ROUND(J120*K120*M120*44/12,1),"")=0,"",IFERROR(ROUND(J120*K120*M120*44/12,1),""))</f>
        <v/>
      </c>
    </row>
    <row r="121" spans="1:16" ht="27" customHeight="1">
      <c r="A121" s="401"/>
      <c r="B121" s="202"/>
      <c r="C121" s="203"/>
      <c r="D121" s="204"/>
      <c r="E121" s="205"/>
      <c r="F121" s="206"/>
      <c r="G121" s="149"/>
      <c r="H121" s="201" t="str">
        <f>IFERROR(IF(D121='99_炭素貯蔵量算定データベース'!$B$3,VLOOKUP(F121,'99_炭素貯蔵量算定データベース'!$F$3:$H$66,3,FALSE),IF(D121='99_炭素貯蔵量算定データベース'!$B$4,'99_炭素貯蔵量算定データベース'!$C$4,IF(D121='99_炭素貯蔵量算定データベース'!$B$5,'99_炭素貯蔵量算定データベース'!$C$5,IF(D121='99_炭素貯蔵量算定データベース'!$B$6,'99_炭素貯蔵量算定データベース'!$C$6,IF(D121='99_炭素貯蔵量算定データベース'!$B$7,'99_炭素貯蔵量算定データベース'!$C$7,IF(D121='99_炭素貯蔵量算定データベース'!$B$8,'99_炭素貯蔵量算定データベース'!$C$8,"")))))),"")</f>
        <v/>
      </c>
      <c r="I121" s="149"/>
      <c r="J121" s="149"/>
      <c r="K121" s="207" t="str">
        <f>IFERROR(IF(D121='99_炭素貯蔵量算定データベース'!$B$3,VLOOKUP(I121,'99_炭素貯蔵量算定データベース'!$J$3:$L$85,3,FALSE),IF(D121='99_炭素貯蔵量算定データベース'!$B$4,'99_炭素貯蔵量算定データベース'!$C$4,IF(D121='99_炭素貯蔵量算定データベース'!$B$5,'99_炭素貯蔵量算定データベース'!$C$5,IF(D121='99_炭素貯蔵量算定データベース'!$B$6,'99_炭素貯蔵量算定データベース'!$C$6,IF(D121='99_炭素貯蔵量算定データベース'!$B$7,'99_炭素貯蔵量算定データベース'!$C$7,IF(D121='99_炭素貯蔵量算定データベース'!$B$8,'99_炭素貯蔵量算定データベース'!$C$8,"")))))),"")</f>
        <v/>
      </c>
      <c r="L121" s="58">
        <f t="shared" si="14"/>
        <v>0</v>
      </c>
      <c r="M121" s="59" t="str">
        <f>IFERROR(VLOOKUP(D121,'99_炭素貯蔵量算定データベース'!$B$3:$D$8,3,FALSE),"")</f>
        <v/>
      </c>
      <c r="N121" s="58" t="str">
        <f t="array" ref="N121">IF(IFERROR(SUM(IF(ISERROR(O121:P121),"",O121:P121)),"")=0,"",IFERROR(SUM(IF(ISERROR(O121:P121),"",O121:P121)),""))</f>
        <v/>
      </c>
      <c r="O121" s="58" t="str">
        <f t="shared" si="15"/>
        <v/>
      </c>
      <c r="P121" s="58" t="str">
        <f t="shared" si="16"/>
        <v/>
      </c>
    </row>
    <row r="122" spans="1:16" ht="27" customHeight="1">
      <c r="A122" s="401"/>
      <c r="B122" s="202"/>
      <c r="C122" s="203"/>
      <c r="D122" s="204"/>
      <c r="E122" s="205"/>
      <c r="F122" s="206"/>
      <c r="G122" s="149"/>
      <c r="H122" s="201" t="str">
        <f>IFERROR(IF(D122='99_炭素貯蔵量算定データベース'!$B$3,VLOOKUP(F122,'99_炭素貯蔵量算定データベース'!$F$3:$H$66,3,FALSE),IF(D122='99_炭素貯蔵量算定データベース'!$B$4,'99_炭素貯蔵量算定データベース'!$C$4,IF(D122='99_炭素貯蔵量算定データベース'!$B$5,'99_炭素貯蔵量算定データベース'!$C$5,IF(D122='99_炭素貯蔵量算定データベース'!$B$6,'99_炭素貯蔵量算定データベース'!$C$6,IF(D122='99_炭素貯蔵量算定データベース'!$B$7,'99_炭素貯蔵量算定データベース'!$C$7,IF(D122='99_炭素貯蔵量算定データベース'!$B$8,'99_炭素貯蔵量算定データベース'!$C$8,"")))))),"")</f>
        <v/>
      </c>
      <c r="I122" s="149"/>
      <c r="J122" s="149"/>
      <c r="K122" s="207" t="str">
        <f>IFERROR(IF(D122='99_炭素貯蔵量算定データベース'!$B$3,VLOOKUP(I122,'99_炭素貯蔵量算定データベース'!$J$3:$L$85,3,FALSE),IF(D122='99_炭素貯蔵量算定データベース'!$B$4,'99_炭素貯蔵量算定データベース'!$C$4,IF(D122='99_炭素貯蔵量算定データベース'!$B$5,'99_炭素貯蔵量算定データベース'!$C$5,IF(D122='99_炭素貯蔵量算定データベース'!$B$6,'99_炭素貯蔵量算定データベース'!$C$6,IF(D122='99_炭素貯蔵量算定データベース'!$B$7,'99_炭素貯蔵量算定データベース'!$C$7,IF(D122='99_炭素貯蔵量算定データベース'!$B$8,'99_炭素貯蔵量算定データベース'!$C$8,"")))))),"")</f>
        <v/>
      </c>
      <c r="L122" s="58">
        <f t="shared" si="14"/>
        <v>0</v>
      </c>
      <c r="M122" s="59" t="str">
        <f>IFERROR(VLOOKUP(D122,'99_炭素貯蔵量算定データベース'!$B$3:$D$8,3,FALSE),"")</f>
        <v/>
      </c>
      <c r="N122" s="58" t="str">
        <f t="array" ref="N122">IF(IFERROR(SUM(IF(ISERROR(O122:P122),"",O122:P122)),"")=0,"",IFERROR(SUM(IF(ISERROR(O122:P122),"",O122:P122)),""))</f>
        <v/>
      </c>
      <c r="O122" s="58" t="str">
        <f t="shared" si="15"/>
        <v/>
      </c>
      <c r="P122" s="58" t="str">
        <f t="shared" si="16"/>
        <v/>
      </c>
    </row>
    <row r="123" spans="1:16" ht="27" customHeight="1">
      <c r="A123" s="401"/>
      <c r="B123" s="202"/>
      <c r="C123" s="203"/>
      <c r="D123" s="204"/>
      <c r="E123" s="205"/>
      <c r="F123" s="206"/>
      <c r="G123" s="149"/>
      <c r="H123" s="201" t="str">
        <f>IFERROR(IF(D123='99_炭素貯蔵量算定データベース'!$B$3,VLOOKUP(F123,'99_炭素貯蔵量算定データベース'!$F$3:$H$66,3,FALSE),IF(D123='99_炭素貯蔵量算定データベース'!$B$4,'99_炭素貯蔵量算定データベース'!$C$4,IF(D123='99_炭素貯蔵量算定データベース'!$B$5,'99_炭素貯蔵量算定データベース'!$C$5,IF(D123='99_炭素貯蔵量算定データベース'!$B$6,'99_炭素貯蔵量算定データベース'!$C$6,IF(D123='99_炭素貯蔵量算定データベース'!$B$7,'99_炭素貯蔵量算定データベース'!$C$7,IF(D123='99_炭素貯蔵量算定データベース'!$B$8,'99_炭素貯蔵量算定データベース'!$C$8,"")))))),"")</f>
        <v/>
      </c>
      <c r="I123" s="149"/>
      <c r="J123" s="149"/>
      <c r="K123" s="207" t="str">
        <f>IFERROR(IF(D123='99_炭素貯蔵量算定データベース'!$B$3,VLOOKUP(I123,'99_炭素貯蔵量算定データベース'!$J$3:$L$85,3,FALSE),IF(D123='99_炭素貯蔵量算定データベース'!$B$4,'99_炭素貯蔵量算定データベース'!$C$4,IF(D123='99_炭素貯蔵量算定データベース'!$B$5,'99_炭素貯蔵量算定データベース'!$C$5,IF(D123='99_炭素貯蔵量算定データベース'!$B$6,'99_炭素貯蔵量算定データベース'!$C$6,IF(D123='99_炭素貯蔵量算定データベース'!$B$7,'99_炭素貯蔵量算定データベース'!$C$7,IF(D123='99_炭素貯蔵量算定データベース'!$B$8,'99_炭素貯蔵量算定データベース'!$C$8,"")))))),"")</f>
        <v/>
      </c>
      <c r="L123" s="58">
        <f t="shared" si="14"/>
        <v>0</v>
      </c>
      <c r="M123" s="59" t="str">
        <f>IFERROR(VLOOKUP(D123,'99_炭素貯蔵量算定データベース'!$B$3:$D$8,3,FALSE),"")</f>
        <v/>
      </c>
      <c r="N123" s="58" t="str">
        <f t="array" ref="N123">IF(IFERROR(SUM(IF(ISERROR(O123:P123),"",O123:P123)),"")=0,"",IFERROR(SUM(IF(ISERROR(O123:P123),"",O123:P123)),""))</f>
        <v/>
      </c>
      <c r="O123" s="58" t="str">
        <f t="shared" si="15"/>
        <v/>
      </c>
      <c r="P123" s="58" t="str">
        <f t="shared" si="16"/>
        <v/>
      </c>
    </row>
    <row r="124" spans="1:16" ht="27" customHeight="1">
      <c r="A124" s="401"/>
      <c r="B124" s="202"/>
      <c r="C124" s="203"/>
      <c r="D124" s="204"/>
      <c r="E124" s="205"/>
      <c r="F124" s="206"/>
      <c r="G124" s="149"/>
      <c r="H124" s="201" t="str">
        <f>IFERROR(IF(D124='99_炭素貯蔵量算定データベース'!$B$3,VLOOKUP(F124,'99_炭素貯蔵量算定データベース'!$F$3:$H$66,3,FALSE),IF(D124='99_炭素貯蔵量算定データベース'!$B$4,'99_炭素貯蔵量算定データベース'!$C$4,IF(D124='99_炭素貯蔵量算定データベース'!$B$5,'99_炭素貯蔵量算定データベース'!$C$5,IF(D124='99_炭素貯蔵量算定データベース'!$B$6,'99_炭素貯蔵量算定データベース'!$C$6,IF(D124='99_炭素貯蔵量算定データベース'!$B$7,'99_炭素貯蔵量算定データベース'!$C$7,IF(D124='99_炭素貯蔵量算定データベース'!$B$8,'99_炭素貯蔵量算定データベース'!$C$8,"")))))),"")</f>
        <v/>
      </c>
      <c r="I124" s="149"/>
      <c r="J124" s="149"/>
      <c r="K124" s="207" t="str">
        <f>IFERROR(IF(D124='99_炭素貯蔵量算定データベース'!$B$3,VLOOKUP(I124,'99_炭素貯蔵量算定データベース'!$J$3:$L$85,3,FALSE),IF(D124='99_炭素貯蔵量算定データベース'!$B$4,'99_炭素貯蔵量算定データベース'!$C$4,IF(D124='99_炭素貯蔵量算定データベース'!$B$5,'99_炭素貯蔵量算定データベース'!$C$5,IF(D124='99_炭素貯蔵量算定データベース'!$B$6,'99_炭素貯蔵量算定データベース'!$C$6,IF(D124='99_炭素貯蔵量算定データベース'!$B$7,'99_炭素貯蔵量算定データベース'!$C$7,IF(D124='99_炭素貯蔵量算定データベース'!$B$8,'99_炭素貯蔵量算定データベース'!$C$8,"")))))),"")</f>
        <v/>
      </c>
      <c r="L124" s="58">
        <f t="shared" si="14"/>
        <v>0</v>
      </c>
      <c r="M124" s="59" t="str">
        <f>IFERROR(VLOOKUP(D124,'99_炭素貯蔵量算定データベース'!$B$3:$D$8,3,FALSE),"")</f>
        <v/>
      </c>
      <c r="N124" s="58" t="str">
        <f t="array" ref="N124">IF(IFERROR(SUM(IF(ISERROR(O124:P124),"",O124:P124)),"")=0,"",IFERROR(SUM(IF(ISERROR(O124:P124),"",O124:P124)),""))</f>
        <v/>
      </c>
      <c r="O124" s="58" t="str">
        <f t="shared" si="15"/>
        <v/>
      </c>
      <c r="P124" s="58" t="str">
        <f t="shared" si="16"/>
        <v/>
      </c>
    </row>
    <row r="125" spans="1:16" ht="27" customHeight="1">
      <c r="A125" s="401"/>
      <c r="B125" s="202"/>
      <c r="C125" s="203"/>
      <c r="D125" s="204"/>
      <c r="E125" s="205"/>
      <c r="F125" s="206"/>
      <c r="G125" s="149"/>
      <c r="H125" s="201" t="str">
        <f>IFERROR(IF(D125='99_炭素貯蔵量算定データベース'!$B$3,VLOOKUP(F125,'99_炭素貯蔵量算定データベース'!$F$3:$H$66,3,FALSE),IF(D125='99_炭素貯蔵量算定データベース'!$B$4,'99_炭素貯蔵量算定データベース'!$C$4,IF(D125='99_炭素貯蔵量算定データベース'!$B$5,'99_炭素貯蔵量算定データベース'!$C$5,IF(D125='99_炭素貯蔵量算定データベース'!$B$6,'99_炭素貯蔵量算定データベース'!$C$6,IF(D125='99_炭素貯蔵量算定データベース'!$B$7,'99_炭素貯蔵量算定データベース'!$C$7,IF(D125='99_炭素貯蔵量算定データベース'!$B$8,'99_炭素貯蔵量算定データベース'!$C$8,"")))))),"")</f>
        <v/>
      </c>
      <c r="I125" s="149"/>
      <c r="J125" s="149"/>
      <c r="K125" s="207" t="str">
        <f>IFERROR(IF(D125='99_炭素貯蔵量算定データベース'!$B$3,VLOOKUP(I125,'99_炭素貯蔵量算定データベース'!$J$3:$L$85,3,FALSE),IF(D125='99_炭素貯蔵量算定データベース'!$B$4,'99_炭素貯蔵量算定データベース'!$C$4,IF(D125='99_炭素貯蔵量算定データベース'!$B$5,'99_炭素貯蔵量算定データベース'!$C$5,IF(D125='99_炭素貯蔵量算定データベース'!$B$6,'99_炭素貯蔵量算定データベース'!$C$6,IF(D125='99_炭素貯蔵量算定データベース'!$B$7,'99_炭素貯蔵量算定データベース'!$C$7,IF(D125='99_炭素貯蔵量算定データベース'!$B$8,'99_炭素貯蔵量算定データベース'!$C$8,"")))))),"")</f>
        <v/>
      </c>
      <c r="L125" s="58">
        <f t="shared" si="14"/>
        <v>0</v>
      </c>
      <c r="M125" s="59" t="str">
        <f>IFERROR(VLOOKUP(D125,'99_炭素貯蔵量算定データベース'!$B$3:$D$8,3,FALSE),"")</f>
        <v/>
      </c>
      <c r="N125" s="58" t="str">
        <f t="array" ref="N125">IF(IFERROR(SUM(IF(ISERROR(O125:P125),"",O125:P125)),"")=0,"",IFERROR(SUM(IF(ISERROR(O125:P125),"",O125:P125)),""))</f>
        <v/>
      </c>
      <c r="O125" s="58" t="str">
        <f t="shared" si="15"/>
        <v/>
      </c>
      <c r="P125" s="58" t="str">
        <f t="shared" si="16"/>
        <v/>
      </c>
    </row>
    <row r="126" spans="1:16" ht="27" customHeight="1">
      <c r="A126" s="401"/>
      <c r="B126" s="202"/>
      <c r="C126" s="203"/>
      <c r="D126" s="204"/>
      <c r="E126" s="205"/>
      <c r="F126" s="206"/>
      <c r="G126" s="149"/>
      <c r="H126" s="201" t="str">
        <f>IFERROR(IF(D126='99_炭素貯蔵量算定データベース'!$B$3,VLOOKUP(F126,'99_炭素貯蔵量算定データベース'!$F$3:$H$66,3,FALSE),IF(D126='99_炭素貯蔵量算定データベース'!$B$4,'99_炭素貯蔵量算定データベース'!$C$4,IF(D126='99_炭素貯蔵量算定データベース'!$B$5,'99_炭素貯蔵量算定データベース'!$C$5,IF(D126='99_炭素貯蔵量算定データベース'!$B$6,'99_炭素貯蔵量算定データベース'!$C$6,IF(D126='99_炭素貯蔵量算定データベース'!$B$7,'99_炭素貯蔵量算定データベース'!$C$7,IF(D126='99_炭素貯蔵量算定データベース'!$B$8,'99_炭素貯蔵量算定データベース'!$C$8,"")))))),"")</f>
        <v/>
      </c>
      <c r="I126" s="149"/>
      <c r="J126" s="149"/>
      <c r="K126" s="207" t="str">
        <f>IFERROR(IF(D126='99_炭素貯蔵量算定データベース'!$B$3,VLOOKUP(I126,'99_炭素貯蔵量算定データベース'!$J$3:$L$85,3,FALSE),IF(D126='99_炭素貯蔵量算定データベース'!$B$4,'99_炭素貯蔵量算定データベース'!$C$4,IF(D126='99_炭素貯蔵量算定データベース'!$B$5,'99_炭素貯蔵量算定データベース'!$C$5,IF(D126='99_炭素貯蔵量算定データベース'!$B$6,'99_炭素貯蔵量算定データベース'!$C$6,IF(D126='99_炭素貯蔵量算定データベース'!$B$7,'99_炭素貯蔵量算定データベース'!$C$7,IF(D126='99_炭素貯蔵量算定データベース'!$B$8,'99_炭素貯蔵量算定データベース'!$C$8,"")))))),"")</f>
        <v/>
      </c>
      <c r="L126" s="58">
        <f t="shared" si="14"/>
        <v>0</v>
      </c>
      <c r="M126" s="59" t="str">
        <f>IFERROR(VLOOKUP(D126,'99_炭素貯蔵量算定データベース'!$B$3:$D$8,3,FALSE),"")</f>
        <v/>
      </c>
      <c r="N126" s="58" t="str">
        <f t="array" ref="N126">IF(IFERROR(SUM(IF(ISERROR(O126:P126),"",O126:P126)),"")=0,"",IFERROR(SUM(IF(ISERROR(O126:P126),"",O126:P126)),""))</f>
        <v/>
      </c>
      <c r="O126" s="58" t="str">
        <f t="shared" si="15"/>
        <v/>
      </c>
      <c r="P126" s="58" t="str">
        <f t="shared" si="16"/>
        <v/>
      </c>
    </row>
    <row r="127" spans="1:16" ht="27" customHeight="1">
      <c r="A127" s="401"/>
      <c r="B127" s="202"/>
      <c r="C127" s="203"/>
      <c r="D127" s="204"/>
      <c r="E127" s="205"/>
      <c r="F127" s="206"/>
      <c r="G127" s="149"/>
      <c r="H127" s="201" t="str">
        <f>IFERROR(IF(D127='99_炭素貯蔵量算定データベース'!$B$3,VLOOKUP(F127,'99_炭素貯蔵量算定データベース'!$F$3:$H$66,3,FALSE),IF(D127='99_炭素貯蔵量算定データベース'!$B$4,'99_炭素貯蔵量算定データベース'!$C$4,IF(D127='99_炭素貯蔵量算定データベース'!$B$5,'99_炭素貯蔵量算定データベース'!$C$5,IF(D127='99_炭素貯蔵量算定データベース'!$B$6,'99_炭素貯蔵量算定データベース'!$C$6,IF(D127='99_炭素貯蔵量算定データベース'!$B$7,'99_炭素貯蔵量算定データベース'!$C$7,IF(D127='99_炭素貯蔵量算定データベース'!$B$8,'99_炭素貯蔵量算定データベース'!$C$8,"")))))),"")</f>
        <v/>
      </c>
      <c r="I127" s="149"/>
      <c r="J127" s="149"/>
      <c r="K127" s="207" t="str">
        <f>IFERROR(IF(D127='99_炭素貯蔵量算定データベース'!$B$3,VLOOKUP(I127,'99_炭素貯蔵量算定データベース'!$J$3:$L$85,3,FALSE),IF(D127='99_炭素貯蔵量算定データベース'!$B$4,'99_炭素貯蔵量算定データベース'!$C$4,IF(D127='99_炭素貯蔵量算定データベース'!$B$5,'99_炭素貯蔵量算定データベース'!$C$5,IF(D127='99_炭素貯蔵量算定データベース'!$B$6,'99_炭素貯蔵量算定データベース'!$C$6,IF(D127='99_炭素貯蔵量算定データベース'!$B$7,'99_炭素貯蔵量算定データベース'!$C$7,IF(D127='99_炭素貯蔵量算定データベース'!$B$8,'99_炭素貯蔵量算定データベース'!$C$8,"")))))),"")</f>
        <v/>
      </c>
      <c r="L127" s="58">
        <f t="shared" si="14"/>
        <v>0</v>
      </c>
      <c r="M127" s="59" t="str">
        <f>IFERROR(VLOOKUP(D127,'99_炭素貯蔵量算定データベース'!$B$3:$D$8,3,FALSE),"")</f>
        <v/>
      </c>
      <c r="N127" s="58" t="str">
        <f t="array" ref="N127">IF(IFERROR(SUM(IF(ISERROR(O127:P127),"",O127:P127)),"")=0,"",IFERROR(SUM(IF(ISERROR(O127:P127),"",O127:P127)),""))</f>
        <v/>
      </c>
      <c r="O127" s="58" t="str">
        <f t="shared" si="15"/>
        <v/>
      </c>
      <c r="P127" s="58" t="str">
        <f t="shared" si="16"/>
        <v/>
      </c>
    </row>
    <row r="128" spans="1:16" ht="27" customHeight="1">
      <c r="A128" s="401"/>
      <c r="B128" s="202"/>
      <c r="C128" s="203"/>
      <c r="D128" s="204"/>
      <c r="E128" s="205"/>
      <c r="F128" s="206"/>
      <c r="G128" s="149"/>
      <c r="H128" s="201" t="str">
        <f>IFERROR(IF(D128='99_炭素貯蔵量算定データベース'!$B$3,VLOOKUP(F128,'99_炭素貯蔵量算定データベース'!$F$3:$H$66,3,FALSE),IF(D128='99_炭素貯蔵量算定データベース'!$B$4,'99_炭素貯蔵量算定データベース'!$C$4,IF(D128='99_炭素貯蔵量算定データベース'!$B$5,'99_炭素貯蔵量算定データベース'!$C$5,IF(D128='99_炭素貯蔵量算定データベース'!$B$6,'99_炭素貯蔵量算定データベース'!$C$6,IF(D128='99_炭素貯蔵量算定データベース'!$B$7,'99_炭素貯蔵量算定データベース'!$C$7,IF(D128='99_炭素貯蔵量算定データベース'!$B$8,'99_炭素貯蔵量算定データベース'!$C$8,"")))))),"")</f>
        <v/>
      </c>
      <c r="I128" s="149"/>
      <c r="J128" s="149"/>
      <c r="K128" s="207" t="str">
        <f>IFERROR(IF(D128='99_炭素貯蔵量算定データベース'!$B$3,VLOOKUP(I128,'99_炭素貯蔵量算定データベース'!$J$3:$L$85,3,FALSE),IF(D128='99_炭素貯蔵量算定データベース'!$B$4,'99_炭素貯蔵量算定データベース'!$C$4,IF(D128='99_炭素貯蔵量算定データベース'!$B$5,'99_炭素貯蔵量算定データベース'!$C$5,IF(D128='99_炭素貯蔵量算定データベース'!$B$6,'99_炭素貯蔵量算定データベース'!$C$6,IF(D128='99_炭素貯蔵量算定データベース'!$B$7,'99_炭素貯蔵量算定データベース'!$C$7,IF(D128='99_炭素貯蔵量算定データベース'!$B$8,'99_炭素貯蔵量算定データベース'!$C$8,"")))))),"")</f>
        <v/>
      </c>
      <c r="L128" s="58">
        <f t="shared" si="14"/>
        <v>0</v>
      </c>
      <c r="M128" s="59" t="str">
        <f>IFERROR(VLOOKUP(D128,'99_炭素貯蔵量算定データベース'!$B$3:$D$8,3,FALSE),"")</f>
        <v/>
      </c>
      <c r="N128" s="58" t="str">
        <f t="array" ref="N128">IF(IFERROR(SUM(IF(ISERROR(O128:P128),"",O128:P128)),"")=0,"",IFERROR(SUM(IF(ISERROR(O128:P128),"",O128:P128)),""))</f>
        <v/>
      </c>
      <c r="O128" s="58" t="str">
        <f t="shared" si="15"/>
        <v/>
      </c>
      <c r="P128" s="58" t="str">
        <f t="shared" si="16"/>
        <v/>
      </c>
    </row>
    <row r="129" spans="1:16" ht="27" customHeight="1">
      <c r="A129" s="401"/>
      <c r="B129" s="202"/>
      <c r="C129" s="203"/>
      <c r="D129" s="204"/>
      <c r="E129" s="205"/>
      <c r="F129" s="206"/>
      <c r="G129" s="149"/>
      <c r="H129" s="201" t="str">
        <f>IFERROR(IF(D129='99_炭素貯蔵量算定データベース'!$B$3,VLOOKUP(F129,'99_炭素貯蔵量算定データベース'!$F$3:$H$66,3,FALSE),IF(D129='99_炭素貯蔵量算定データベース'!$B$4,'99_炭素貯蔵量算定データベース'!$C$4,IF(D129='99_炭素貯蔵量算定データベース'!$B$5,'99_炭素貯蔵量算定データベース'!$C$5,IF(D129='99_炭素貯蔵量算定データベース'!$B$6,'99_炭素貯蔵量算定データベース'!$C$6,IF(D129='99_炭素貯蔵量算定データベース'!$B$7,'99_炭素貯蔵量算定データベース'!$C$7,IF(D129='99_炭素貯蔵量算定データベース'!$B$8,'99_炭素貯蔵量算定データベース'!$C$8,"")))))),"")</f>
        <v/>
      </c>
      <c r="I129" s="149"/>
      <c r="J129" s="149"/>
      <c r="K129" s="207" t="str">
        <f>IFERROR(IF(D129='99_炭素貯蔵量算定データベース'!$B$3,VLOOKUP(I129,'99_炭素貯蔵量算定データベース'!$J$3:$L$85,3,FALSE),IF(D129='99_炭素貯蔵量算定データベース'!$B$4,'99_炭素貯蔵量算定データベース'!$C$4,IF(D129='99_炭素貯蔵量算定データベース'!$B$5,'99_炭素貯蔵量算定データベース'!$C$5,IF(D129='99_炭素貯蔵量算定データベース'!$B$6,'99_炭素貯蔵量算定データベース'!$C$6,IF(D129='99_炭素貯蔵量算定データベース'!$B$7,'99_炭素貯蔵量算定データベース'!$C$7,IF(D129='99_炭素貯蔵量算定データベース'!$B$8,'99_炭素貯蔵量算定データベース'!$C$8,"")))))),"")</f>
        <v/>
      </c>
      <c r="L129" s="58">
        <f t="shared" si="14"/>
        <v>0</v>
      </c>
      <c r="M129" s="59" t="str">
        <f>IFERROR(VLOOKUP(D129,'99_炭素貯蔵量算定データベース'!$B$3:$D$8,3,FALSE),"")</f>
        <v/>
      </c>
      <c r="N129" s="58" t="str">
        <f t="array" ref="N129">IF(IFERROR(SUM(IF(ISERROR(O129:P129),"",O129:P129)),"")=0,"",IFERROR(SUM(IF(ISERROR(O129:P129),"",O129:P129)),""))</f>
        <v/>
      </c>
      <c r="O129" s="58" t="str">
        <f t="shared" si="15"/>
        <v/>
      </c>
      <c r="P129" s="58" t="str">
        <f t="shared" si="16"/>
        <v/>
      </c>
    </row>
    <row r="130" spans="1:16" ht="27" customHeight="1">
      <c r="A130" s="401"/>
      <c r="B130" s="202"/>
      <c r="C130" s="203"/>
      <c r="D130" s="204"/>
      <c r="E130" s="205"/>
      <c r="F130" s="206"/>
      <c r="G130" s="149"/>
      <c r="H130" s="201" t="str">
        <f>IFERROR(IF(D130='99_炭素貯蔵量算定データベース'!$B$3,VLOOKUP(F130,'99_炭素貯蔵量算定データベース'!$F$3:$H$66,3,FALSE),IF(D130='99_炭素貯蔵量算定データベース'!$B$4,'99_炭素貯蔵量算定データベース'!$C$4,IF(D130='99_炭素貯蔵量算定データベース'!$B$5,'99_炭素貯蔵量算定データベース'!$C$5,IF(D130='99_炭素貯蔵量算定データベース'!$B$6,'99_炭素貯蔵量算定データベース'!$C$6,IF(D130='99_炭素貯蔵量算定データベース'!$B$7,'99_炭素貯蔵量算定データベース'!$C$7,IF(D130='99_炭素貯蔵量算定データベース'!$B$8,'99_炭素貯蔵量算定データベース'!$C$8,"")))))),"")</f>
        <v/>
      </c>
      <c r="I130" s="149"/>
      <c r="J130" s="149"/>
      <c r="K130" s="207" t="str">
        <f>IFERROR(IF(D130='99_炭素貯蔵量算定データベース'!$B$3,VLOOKUP(I130,'99_炭素貯蔵量算定データベース'!$J$3:$L$85,3,FALSE),IF(D130='99_炭素貯蔵量算定データベース'!$B$4,'99_炭素貯蔵量算定データベース'!$C$4,IF(D130='99_炭素貯蔵量算定データベース'!$B$5,'99_炭素貯蔵量算定データベース'!$C$5,IF(D130='99_炭素貯蔵量算定データベース'!$B$6,'99_炭素貯蔵量算定データベース'!$C$6,IF(D130='99_炭素貯蔵量算定データベース'!$B$7,'99_炭素貯蔵量算定データベース'!$C$7,IF(D130='99_炭素貯蔵量算定データベース'!$B$8,'99_炭素貯蔵量算定データベース'!$C$8,"")))))),"")</f>
        <v/>
      </c>
      <c r="L130" s="58">
        <f t="shared" si="14"/>
        <v>0</v>
      </c>
      <c r="M130" s="59" t="str">
        <f>IFERROR(VLOOKUP(D130,'99_炭素貯蔵量算定データベース'!$B$3:$D$8,3,FALSE),"")</f>
        <v/>
      </c>
      <c r="N130" s="58" t="str">
        <f t="array" ref="N130">IF(IFERROR(SUM(IF(ISERROR(O130:P130),"",O130:P130)),"")=0,"",IFERROR(SUM(IF(ISERROR(O130:P130),"",O130:P130)),""))</f>
        <v/>
      </c>
      <c r="O130" s="58" t="str">
        <f t="shared" si="15"/>
        <v/>
      </c>
      <c r="P130" s="58" t="str">
        <f t="shared" si="16"/>
        <v/>
      </c>
    </row>
    <row r="131" spans="1:16" ht="27" customHeight="1">
      <c r="A131" s="401"/>
      <c r="B131" s="202"/>
      <c r="C131" s="203"/>
      <c r="D131" s="204"/>
      <c r="E131" s="205"/>
      <c r="F131" s="206"/>
      <c r="G131" s="149"/>
      <c r="H131" s="201" t="str">
        <f>IFERROR(IF(D131='99_炭素貯蔵量算定データベース'!$B$3,VLOOKUP(F131,'99_炭素貯蔵量算定データベース'!$F$3:$H$66,3,FALSE),IF(D131='99_炭素貯蔵量算定データベース'!$B$4,'99_炭素貯蔵量算定データベース'!$C$4,IF(D131='99_炭素貯蔵量算定データベース'!$B$5,'99_炭素貯蔵量算定データベース'!$C$5,IF(D131='99_炭素貯蔵量算定データベース'!$B$6,'99_炭素貯蔵量算定データベース'!$C$6,IF(D131='99_炭素貯蔵量算定データベース'!$B$7,'99_炭素貯蔵量算定データベース'!$C$7,IF(D131='99_炭素貯蔵量算定データベース'!$B$8,'99_炭素貯蔵量算定データベース'!$C$8,"")))))),"")</f>
        <v/>
      </c>
      <c r="I131" s="149"/>
      <c r="J131" s="149"/>
      <c r="K131" s="207" t="str">
        <f>IFERROR(IF(D131='99_炭素貯蔵量算定データベース'!$B$3,VLOOKUP(I131,'99_炭素貯蔵量算定データベース'!$J$3:$L$85,3,FALSE),IF(D131='99_炭素貯蔵量算定データベース'!$B$4,'99_炭素貯蔵量算定データベース'!$C$4,IF(D131='99_炭素貯蔵量算定データベース'!$B$5,'99_炭素貯蔵量算定データベース'!$C$5,IF(D131='99_炭素貯蔵量算定データベース'!$B$6,'99_炭素貯蔵量算定データベース'!$C$6,IF(D131='99_炭素貯蔵量算定データベース'!$B$7,'99_炭素貯蔵量算定データベース'!$C$7,IF(D131='99_炭素貯蔵量算定データベース'!$B$8,'99_炭素貯蔵量算定データベース'!$C$8,"")))))),"")</f>
        <v/>
      </c>
      <c r="L131" s="58">
        <f t="shared" si="14"/>
        <v>0</v>
      </c>
      <c r="M131" s="59" t="str">
        <f>IFERROR(VLOOKUP(D131,'99_炭素貯蔵量算定データベース'!$B$3:$D$8,3,FALSE),"")</f>
        <v/>
      </c>
      <c r="N131" s="58" t="str">
        <f t="array" ref="N131">IF(IFERROR(SUM(IF(ISERROR(O131:P131),"",O131:P131)),"")=0,"",IFERROR(SUM(IF(ISERROR(O131:P131),"",O131:P131)),""))</f>
        <v/>
      </c>
      <c r="O131" s="58" t="str">
        <f t="shared" si="15"/>
        <v/>
      </c>
      <c r="P131" s="58" t="str">
        <f t="shared" si="16"/>
        <v/>
      </c>
    </row>
    <row r="132" spans="1:16" ht="27" customHeight="1">
      <c r="A132" s="401"/>
      <c r="B132" s="202"/>
      <c r="C132" s="203"/>
      <c r="D132" s="204"/>
      <c r="E132" s="205"/>
      <c r="F132" s="206"/>
      <c r="G132" s="149"/>
      <c r="H132" s="201" t="str">
        <f>IFERROR(IF(D132='99_炭素貯蔵量算定データベース'!$B$3,VLOOKUP(F132,'99_炭素貯蔵量算定データベース'!$F$3:$H$66,3,FALSE),IF(D132='99_炭素貯蔵量算定データベース'!$B$4,'99_炭素貯蔵量算定データベース'!$C$4,IF(D132='99_炭素貯蔵量算定データベース'!$B$5,'99_炭素貯蔵量算定データベース'!$C$5,IF(D132='99_炭素貯蔵量算定データベース'!$B$6,'99_炭素貯蔵量算定データベース'!$C$6,IF(D132='99_炭素貯蔵量算定データベース'!$B$7,'99_炭素貯蔵量算定データベース'!$C$7,IF(D132='99_炭素貯蔵量算定データベース'!$B$8,'99_炭素貯蔵量算定データベース'!$C$8,"")))))),"")</f>
        <v/>
      </c>
      <c r="I132" s="149"/>
      <c r="J132" s="149"/>
      <c r="K132" s="207" t="str">
        <f>IFERROR(IF(D132='99_炭素貯蔵量算定データベース'!$B$3,VLOOKUP(I132,'99_炭素貯蔵量算定データベース'!$J$3:$L$85,3,FALSE),IF(D132='99_炭素貯蔵量算定データベース'!$B$4,'99_炭素貯蔵量算定データベース'!$C$4,IF(D132='99_炭素貯蔵量算定データベース'!$B$5,'99_炭素貯蔵量算定データベース'!$C$5,IF(D132='99_炭素貯蔵量算定データベース'!$B$6,'99_炭素貯蔵量算定データベース'!$C$6,IF(D132='99_炭素貯蔵量算定データベース'!$B$7,'99_炭素貯蔵量算定データベース'!$C$7,IF(D132='99_炭素貯蔵量算定データベース'!$B$8,'99_炭素貯蔵量算定データベース'!$C$8,"")))))),"")</f>
        <v/>
      </c>
      <c r="L132" s="58">
        <f t="shared" si="14"/>
        <v>0</v>
      </c>
      <c r="M132" s="59" t="str">
        <f>IFERROR(VLOOKUP(D132,'99_炭素貯蔵量算定データベース'!$B$3:$D$8,3,FALSE),"")</f>
        <v/>
      </c>
      <c r="N132" s="58" t="str">
        <f t="array" ref="N132">IF(IFERROR(SUM(IF(ISERROR(O132:P132),"",O132:P132)),"")=0,"",IFERROR(SUM(IF(ISERROR(O132:P132),"",O132:P132)),""))</f>
        <v/>
      </c>
      <c r="O132" s="58" t="str">
        <f t="shared" si="15"/>
        <v/>
      </c>
      <c r="P132" s="58" t="str">
        <f t="shared" si="16"/>
        <v/>
      </c>
    </row>
    <row r="133" spans="1:16" ht="27" customHeight="1">
      <c r="A133" s="401"/>
      <c r="B133" s="202"/>
      <c r="C133" s="203"/>
      <c r="D133" s="204"/>
      <c r="E133" s="205"/>
      <c r="F133" s="206"/>
      <c r="G133" s="149"/>
      <c r="H133" s="201" t="str">
        <f>IFERROR(IF(D133='99_炭素貯蔵量算定データベース'!$B$3,VLOOKUP(F133,'99_炭素貯蔵量算定データベース'!$F$3:$H$66,3,FALSE),IF(D133='99_炭素貯蔵量算定データベース'!$B$4,'99_炭素貯蔵量算定データベース'!$C$4,IF(D133='99_炭素貯蔵量算定データベース'!$B$5,'99_炭素貯蔵量算定データベース'!$C$5,IF(D133='99_炭素貯蔵量算定データベース'!$B$6,'99_炭素貯蔵量算定データベース'!$C$6,IF(D133='99_炭素貯蔵量算定データベース'!$B$7,'99_炭素貯蔵量算定データベース'!$C$7,IF(D133='99_炭素貯蔵量算定データベース'!$B$8,'99_炭素貯蔵量算定データベース'!$C$8,"")))))),"")</f>
        <v/>
      </c>
      <c r="I133" s="149"/>
      <c r="J133" s="149"/>
      <c r="K133" s="207" t="str">
        <f>IFERROR(IF(D133='99_炭素貯蔵量算定データベース'!$B$3,VLOOKUP(I133,'99_炭素貯蔵量算定データベース'!$J$3:$L$85,3,FALSE),IF(D133='99_炭素貯蔵量算定データベース'!$B$4,'99_炭素貯蔵量算定データベース'!$C$4,IF(D133='99_炭素貯蔵量算定データベース'!$B$5,'99_炭素貯蔵量算定データベース'!$C$5,IF(D133='99_炭素貯蔵量算定データベース'!$B$6,'99_炭素貯蔵量算定データベース'!$C$6,IF(D133='99_炭素貯蔵量算定データベース'!$B$7,'99_炭素貯蔵量算定データベース'!$C$7,IF(D133='99_炭素貯蔵量算定データベース'!$B$8,'99_炭素貯蔵量算定データベース'!$C$8,"")))))),"")</f>
        <v/>
      </c>
      <c r="L133" s="58">
        <f t="shared" si="14"/>
        <v>0</v>
      </c>
      <c r="M133" s="59" t="str">
        <f>IFERROR(VLOOKUP(D133,'99_炭素貯蔵量算定データベース'!$B$3:$D$8,3,FALSE),"")</f>
        <v/>
      </c>
      <c r="N133" s="58" t="str">
        <f t="array" ref="N133">IF(IFERROR(SUM(IF(ISERROR(O133:P133),"",O133:P133)),"")=0,"",IFERROR(SUM(IF(ISERROR(O133:P133),"",O133:P133)),""))</f>
        <v/>
      </c>
      <c r="O133" s="58" t="str">
        <f t="shared" si="15"/>
        <v/>
      </c>
      <c r="P133" s="58" t="str">
        <f t="shared" si="16"/>
        <v/>
      </c>
    </row>
    <row r="134" spans="1:16" ht="27" customHeight="1">
      <c r="A134" s="401"/>
      <c r="B134" s="202"/>
      <c r="C134" s="203"/>
      <c r="D134" s="204"/>
      <c r="E134" s="205"/>
      <c r="F134" s="206"/>
      <c r="G134" s="149"/>
      <c r="H134" s="201" t="str">
        <f>IFERROR(IF(D134='99_炭素貯蔵量算定データベース'!$B$3,VLOOKUP(F134,'99_炭素貯蔵量算定データベース'!$F$3:$H$66,3,FALSE),IF(D134='99_炭素貯蔵量算定データベース'!$B$4,'99_炭素貯蔵量算定データベース'!$C$4,IF(D134='99_炭素貯蔵量算定データベース'!$B$5,'99_炭素貯蔵量算定データベース'!$C$5,IF(D134='99_炭素貯蔵量算定データベース'!$B$6,'99_炭素貯蔵量算定データベース'!$C$6,IF(D134='99_炭素貯蔵量算定データベース'!$B$7,'99_炭素貯蔵量算定データベース'!$C$7,IF(D134='99_炭素貯蔵量算定データベース'!$B$8,'99_炭素貯蔵量算定データベース'!$C$8,"")))))),"")</f>
        <v/>
      </c>
      <c r="I134" s="149"/>
      <c r="J134" s="149"/>
      <c r="K134" s="207" t="str">
        <f>IFERROR(IF(D134='99_炭素貯蔵量算定データベース'!$B$3,VLOOKUP(I134,'99_炭素貯蔵量算定データベース'!$J$3:$L$85,3,FALSE),IF(D134='99_炭素貯蔵量算定データベース'!$B$4,'99_炭素貯蔵量算定データベース'!$C$4,IF(D134='99_炭素貯蔵量算定データベース'!$B$5,'99_炭素貯蔵量算定データベース'!$C$5,IF(D134='99_炭素貯蔵量算定データベース'!$B$6,'99_炭素貯蔵量算定データベース'!$C$6,IF(D134='99_炭素貯蔵量算定データベース'!$B$7,'99_炭素貯蔵量算定データベース'!$C$7,IF(D134='99_炭素貯蔵量算定データベース'!$B$8,'99_炭素貯蔵量算定データベース'!$C$8,"")))))),"")</f>
        <v/>
      </c>
      <c r="L134" s="58">
        <f t="shared" si="14"/>
        <v>0</v>
      </c>
      <c r="M134" s="59" t="str">
        <f>IFERROR(VLOOKUP(D134,'99_炭素貯蔵量算定データベース'!$B$3:$D$8,3,FALSE),"")</f>
        <v/>
      </c>
      <c r="N134" s="58" t="str">
        <f t="array" ref="N134">IF(IFERROR(SUM(IF(ISERROR(O134:P134),"",O134:P134)),"")=0,"",IFERROR(SUM(IF(ISERROR(O134:P134),"",O134:P134)),""))</f>
        <v/>
      </c>
      <c r="O134" s="58" t="str">
        <f t="shared" si="15"/>
        <v/>
      </c>
      <c r="P134" s="58" t="str">
        <f t="shared" si="16"/>
        <v/>
      </c>
    </row>
    <row r="135" spans="1:16" ht="27" customHeight="1">
      <c r="A135" s="401"/>
      <c r="B135" s="202"/>
      <c r="C135" s="203"/>
      <c r="D135" s="204"/>
      <c r="E135" s="205"/>
      <c r="F135" s="206"/>
      <c r="G135" s="149"/>
      <c r="H135" s="201" t="str">
        <f>IFERROR(IF(D135='99_炭素貯蔵量算定データベース'!$B$3,VLOOKUP(F135,'99_炭素貯蔵量算定データベース'!$F$3:$H$66,3,FALSE),IF(D135='99_炭素貯蔵量算定データベース'!$B$4,'99_炭素貯蔵量算定データベース'!$C$4,IF(D135='99_炭素貯蔵量算定データベース'!$B$5,'99_炭素貯蔵量算定データベース'!$C$5,IF(D135='99_炭素貯蔵量算定データベース'!$B$6,'99_炭素貯蔵量算定データベース'!$C$6,IF(D135='99_炭素貯蔵量算定データベース'!$B$7,'99_炭素貯蔵量算定データベース'!$C$7,IF(D135='99_炭素貯蔵量算定データベース'!$B$8,'99_炭素貯蔵量算定データベース'!$C$8,"")))))),"")</f>
        <v/>
      </c>
      <c r="I135" s="149"/>
      <c r="J135" s="149"/>
      <c r="K135" s="207" t="str">
        <f>IFERROR(IF(D135='99_炭素貯蔵量算定データベース'!$B$3,VLOOKUP(I135,'99_炭素貯蔵量算定データベース'!$J$3:$L$85,3,FALSE),IF(D135='99_炭素貯蔵量算定データベース'!$B$4,'99_炭素貯蔵量算定データベース'!$C$4,IF(D135='99_炭素貯蔵量算定データベース'!$B$5,'99_炭素貯蔵量算定データベース'!$C$5,IF(D135='99_炭素貯蔵量算定データベース'!$B$6,'99_炭素貯蔵量算定データベース'!$C$6,IF(D135='99_炭素貯蔵量算定データベース'!$B$7,'99_炭素貯蔵量算定データベース'!$C$7,IF(D135='99_炭素貯蔵量算定データベース'!$B$8,'99_炭素貯蔵量算定データベース'!$C$8,"")))))),"")</f>
        <v/>
      </c>
      <c r="L135" s="58">
        <f t="shared" si="14"/>
        <v>0</v>
      </c>
      <c r="M135" s="59" t="str">
        <f>IFERROR(VLOOKUP(D135,'99_炭素貯蔵量算定データベース'!$B$3:$D$8,3,FALSE),"")</f>
        <v/>
      </c>
      <c r="N135" s="58" t="str">
        <f t="array" ref="N135">IF(IFERROR(SUM(IF(ISERROR(O135:P135),"",O135:P135)),"")=0,"",IFERROR(SUM(IF(ISERROR(O135:P135),"",O135:P135)),""))</f>
        <v/>
      </c>
      <c r="O135" s="58" t="str">
        <f t="shared" si="15"/>
        <v/>
      </c>
      <c r="P135" s="58" t="str">
        <f t="shared" si="16"/>
        <v/>
      </c>
    </row>
    <row r="136" spans="1:16" ht="27" customHeight="1">
      <c r="A136" s="401"/>
      <c r="B136" s="202"/>
      <c r="C136" s="203"/>
      <c r="D136" s="204"/>
      <c r="E136" s="205"/>
      <c r="F136" s="206"/>
      <c r="G136" s="149"/>
      <c r="H136" s="201" t="str">
        <f>IFERROR(IF(D136='99_炭素貯蔵量算定データベース'!$B$3,VLOOKUP(F136,'99_炭素貯蔵量算定データベース'!$F$3:$H$66,3,FALSE),IF(D136='99_炭素貯蔵量算定データベース'!$B$4,'99_炭素貯蔵量算定データベース'!$C$4,IF(D136='99_炭素貯蔵量算定データベース'!$B$5,'99_炭素貯蔵量算定データベース'!$C$5,IF(D136='99_炭素貯蔵量算定データベース'!$B$6,'99_炭素貯蔵量算定データベース'!$C$6,IF(D136='99_炭素貯蔵量算定データベース'!$B$7,'99_炭素貯蔵量算定データベース'!$C$7,IF(D136='99_炭素貯蔵量算定データベース'!$B$8,'99_炭素貯蔵量算定データベース'!$C$8,"")))))),"")</f>
        <v/>
      </c>
      <c r="I136" s="149"/>
      <c r="J136" s="149"/>
      <c r="K136" s="207" t="str">
        <f>IFERROR(IF(D136='99_炭素貯蔵量算定データベース'!$B$3,VLOOKUP(I136,'99_炭素貯蔵量算定データベース'!$J$3:$L$85,3,FALSE),IF(D136='99_炭素貯蔵量算定データベース'!$B$4,'99_炭素貯蔵量算定データベース'!$C$4,IF(D136='99_炭素貯蔵量算定データベース'!$B$5,'99_炭素貯蔵量算定データベース'!$C$5,IF(D136='99_炭素貯蔵量算定データベース'!$B$6,'99_炭素貯蔵量算定データベース'!$C$6,IF(D136='99_炭素貯蔵量算定データベース'!$B$7,'99_炭素貯蔵量算定データベース'!$C$7,IF(D136='99_炭素貯蔵量算定データベース'!$B$8,'99_炭素貯蔵量算定データベース'!$C$8,"")))))),"")</f>
        <v/>
      </c>
      <c r="L136" s="58">
        <f t="shared" si="14"/>
        <v>0</v>
      </c>
      <c r="M136" s="59" t="str">
        <f>IFERROR(VLOOKUP(D136,'99_炭素貯蔵量算定データベース'!$B$3:$D$8,3,FALSE),"")</f>
        <v/>
      </c>
      <c r="N136" s="58" t="str">
        <f t="array" ref="N136">IF(IFERROR(SUM(IF(ISERROR(O136:P136),"",O136:P136)),"")=0,"",IFERROR(SUM(IF(ISERROR(O136:P136),"",O136:P136)),""))</f>
        <v/>
      </c>
      <c r="O136" s="58" t="str">
        <f t="shared" si="15"/>
        <v/>
      </c>
      <c r="P136" s="58" t="str">
        <f t="shared" si="16"/>
        <v/>
      </c>
    </row>
    <row r="137" spans="1:16" ht="27" customHeight="1">
      <c r="A137" s="401"/>
      <c r="B137" s="202"/>
      <c r="C137" s="203"/>
      <c r="D137" s="204"/>
      <c r="E137" s="205"/>
      <c r="F137" s="206"/>
      <c r="G137" s="149"/>
      <c r="H137" s="201" t="str">
        <f>IFERROR(IF(D137='99_炭素貯蔵量算定データベース'!$B$3,VLOOKUP(F137,'99_炭素貯蔵量算定データベース'!$F$3:$H$66,3,FALSE),IF(D137='99_炭素貯蔵量算定データベース'!$B$4,'99_炭素貯蔵量算定データベース'!$C$4,IF(D137='99_炭素貯蔵量算定データベース'!$B$5,'99_炭素貯蔵量算定データベース'!$C$5,IF(D137='99_炭素貯蔵量算定データベース'!$B$6,'99_炭素貯蔵量算定データベース'!$C$6,IF(D137='99_炭素貯蔵量算定データベース'!$B$7,'99_炭素貯蔵量算定データベース'!$C$7,IF(D137='99_炭素貯蔵量算定データベース'!$B$8,'99_炭素貯蔵量算定データベース'!$C$8,"")))))),"")</f>
        <v/>
      </c>
      <c r="I137" s="149"/>
      <c r="J137" s="149"/>
      <c r="K137" s="207" t="str">
        <f>IFERROR(IF(D137='99_炭素貯蔵量算定データベース'!$B$3,VLOOKUP(I137,'99_炭素貯蔵量算定データベース'!$J$3:$L$85,3,FALSE),IF(D137='99_炭素貯蔵量算定データベース'!$B$4,'99_炭素貯蔵量算定データベース'!$C$4,IF(D137='99_炭素貯蔵量算定データベース'!$B$5,'99_炭素貯蔵量算定データベース'!$C$5,IF(D137='99_炭素貯蔵量算定データベース'!$B$6,'99_炭素貯蔵量算定データベース'!$C$6,IF(D137='99_炭素貯蔵量算定データベース'!$B$7,'99_炭素貯蔵量算定データベース'!$C$7,IF(D137='99_炭素貯蔵量算定データベース'!$B$8,'99_炭素貯蔵量算定データベース'!$C$8,"")))))),"")</f>
        <v/>
      </c>
      <c r="L137" s="58">
        <f t="shared" si="14"/>
        <v>0</v>
      </c>
      <c r="M137" s="59" t="str">
        <f>IFERROR(VLOOKUP(D137,'99_炭素貯蔵量算定データベース'!$B$3:$D$8,3,FALSE),"")</f>
        <v/>
      </c>
      <c r="N137" s="58" t="str">
        <f t="array" ref="N137">IF(IFERROR(SUM(IF(ISERROR(O137:P137),"",O137:P137)),"")=0,"",IFERROR(SUM(IF(ISERROR(O137:P137),"",O137:P137)),""))</f>
        <v/>
      </c>
      <c r="O137" s="58" t="str">
        <f t="shared" si="15"/>
        <v/>
      </c>
      <c r="P137" s="58" t="str">
        <f t="shared" si="16"/>
        <v/>
      </c>
    </row>
    <row r="138" spans="1:16" ht="27" customHeight="1">
      <c r="A138" s="401"/>
      <c r="B138" s="202"/>
      <c r="C138" s="203"/>
      <c r="D138" s="204"/>
      <c r="E138" s="205"/>
      <c r="F138" s="206"/>
      <c r="G138" s="149"/>
      <c r="H138" s="201" t="str">
        <f>IFERROR(IF(D138='99_炭素貯蔵量算定データベース'!$B$3,VLOOKUP(F138,'99_炭素貯蔵量算定データベース'!$F$3:$H$66,3,FALSE),IF(D138='99_炭素貯蔵量算定データベース'!$B$4,'99_炭素貯蔵量算定データベース'!$C$4,IF(D138='99_炭素貯蔵量算定データベース'!$B$5,'99_炭素貯蔵量算定データベース'!$C$5,IF(D138='99_炭素貯蔵量算定データベース'!$B$6,'99_炭素貯蔵量算定データベース'!$C$6,IF(D138='99_炭素貯蔵量算定データベース'!$B$7,'99_炭素貯蔵量算定データベース'!$C$7,IF(D138='99_炭素貯蔵量算定データベース'!$B$8,'99_炭素貯蔵量算定データベース'!$C$8,"")))))),"")</f>
        <v/>
      </c>
      <c r="I138" s="149"/>
      <c r="J138" s="149"/>
      <c r="K138" s="207" t="str">
        <f>IFERROR(IF(D138='99_炭素貯蔵量算定データベース'!$B$3,VLOOKUP(I138,'99_炭素貯蔵量算定データベース'!$J$3:$L$85,3,FALSE),IF(D138='99_炭素貯蔵量算定データベース'!$B$4,'99_炭素貯蔵量算定データベース'!$C$4,IF(D138='99_炭素貯蔵量算定データベース'!$B$5,'99_炭素貯蔵量算定データベース'!$C$5,IF(D138='99_炭素貯蔵量算定データベース'!$B$6,'99_炭素貯蔵量算定データベース'!$C$6,IF(D138='99_炭素貯蔵量算定データベース'!$B$7,'99_炭素貯蔵量算定データベース'!$C$7,IF(D138='99_炭素貯蔵量算定データベース'!$B$8,'99_炭素貯蔵量算定データベース'!$C$8,"")))))),"")</f>
        <v/>
      </c>
      <c r="L138" s="58">
        <f t="shared" si="14"/>
        <v>0</v>
      </c>
      <c r="M138" s="59" t="str">
        <f>IFERROR(VLOOKUP(D138,'99_炭素貯蔵量算定データベース'!$B$3:$D$8,3,FALSE),"")</f>
        <v/>
      </c>
      <c r="N138" s="58" t="str">
        <f t="array" ref="N138">IF(IFERROR(SUM(IF(ISERROR(O138:P138),"",O138:P138)),"")=0,"",IFERROR(SUM(IF(ISERROR(O138:P138),"",O138:P138)),""))</f>
        <v/>
      </c>
      <c r="O138" s="58" t="str">
        <f t="shared" si="15"/>
        <v/>
      </c>
      <c r="P138" s="58" t="str">
        <f t="shared" si="16"/>
        <v/>
      </c>
    </row>
    <row r="139" spans="1:16" ht="27" customHeight="1">
      <c r="A139" s="401"/>
      <c r="B139" s="202"/>
      <c r="C139" s="203"/>
      <c r="D139" s="204"/>
      <c r="E139" s="205"/>
      <c r="F139" s="206"/>
      <c r="G139" s="149"/>
      <c r="H139" s="201" t="str">
        <f>IFERROR(IF(D139='99_炭素貯蔵量算定データベース'!$B$3,VLOOKUP(F139,'99_炭素貯蔵量算定データベース'!$F$3:$H$66,3,FALSE),IF(D139='99_炭素貯蔵量算定データベース'!$B$4,'99_炭素貯蔵量算定データベース'!$C$4,IF(D139='99_炭素貯蔵量算定データベース'!$B$5,'99_炭素貯蔵量算定データベース'!$C$5,IF(D139='99_炭素貯蔵量算定データベース'!$B$6,'99_炭素貯蔵量算定データベース'!$C$6,IF(D139='99_炭素貯蔵量算定データベース'!$B$7,'99_炭素貯蔵量算定データベース'!$C$7,IF(D139='99_炭素貯蔵量算定データベース'!$B$8,'99_炭素貯蔵量算定データベース'!$C$8,"")))))),"")</f>
        <v/>
      </c>
      <c r="I139" s="149"/>
      <c r="J139" s="149"/>
      <c r="K139" s="207" t="str">
        <f>IFERROR(IF(D139='99_炭素貯蔵量算定データベース'!$B$3,VLOOKUP(I139,'99_炭素貯蔵量算定データベース'!$J$3:$L$85,3,FALSE),IF(D139='99_炭素貯蔵量算定データベース'!$B$4,'99_炭素貯蔵量算定データベース'!$C$4,IF(D139='99_炭素貯蔵量算定データベース'!$B$5,'99_炭素貯蔵量算定データベース'!$C$5,IF(D139='99_炭素貯蔵量算定データベース'!$B$6,'99_炭素貯蔵量算定データベース'!$C$6,IF(D139='99_炭素貯蔵量算定データベース'!$B$7,'99_炭素貯蔵量算定データベース'!$C$7,IF(D139='99_炭素貯蔵量算定データベース'!$B$8,'99_炭素貯蔵量算定データベース'!$C$8,"")))))),"")</f>
        <v/>
      </c>
      <c r="L139" s="58">
        <f t="shared" si="14"/>
        <v>0</v>
      </c>
      <c r="M139" s="59" t="str">
        <f>IFERROR(VLOOKUP(D139,'99_炭素貯蔵量算定データベース'!$B$3:$D$8,3,FALSE),"")</f>
        <v/>
      </c>
      <c r="N139" s="58" t="str">
        <f t="array" ref="N139">IF(IFERROR(SUM(IF(ISERROR(O139:P139),"",O139:P139)),"")=0,"",IFERROR(SUM(IF(ISERROR(O139:P139),"",O139:P139)),""))</f>
        <v/>
      </c>
      <c r="O139" s="58" t="str">
        <f t="shared" si="15"/>
        <v/>
      </c>
      <c r="P139" s="58" t="str">
        <f t="shared" si="16"/>
        <v/>
      </c>
    </row>
    <row r="140" spans="1:16" ht="27" customHeight="1">
      <c r="A140" s="401"/>
      <c r="B140" s="202"/>
      <c r="C140" s="203"/>
      <c r="D140" s="204"/>
      <c r="E140" s="205"/>
      <c r="F140" s="206"/>
      <c r="G140" s="149"/>
      <c r="H140" s="201" t="str">
        <f>IFERROR(IF(D140='99_炭素貯蔵量算定データベース'!$B$3,VLOOKUP(F140,'99_炭素貯蔵量算定データベース'!$F$3:$H$66,3,FALSE),IF(D140='99_炭素貯蔵量算定データベース'!$B$4,'99_炭素貯蔵量算定データベース'!$C$4,IF(D140='99_炭素貯蔵量算定データベース'!$B$5,'99_炭素貯蔵量算定データベース'!$C$5,IF(D140='99_炭素貯蔵量算定データベース'!$B$6,'99_炭素貯蔵量算定データベース'!$C$6,IF(D140='99_炭素貯蔵量算定データベース'!$B$7,'99_炭素貯蔵量算定データベース'!$C$7,IF(D140='99_炭素貯蔵量算定データベース'!$B$8,'99_炭素貯蔵量算定データベース'!$C$8,"")))))),"")</f>
        <v/>
      </c>
      <c r="I140" s="149"/>
      <c r="J140" s="149"/>
      <c r="K140" s="207" t="str">
        <f>IFERROR(IF(D140='99_炭素貯蔵量算定データベース'!$B$3,VLOOKUP(I140,'99_炭素貯蔵量算定データベース'!$J$3:$L$85,3,FALSE),IF(D140='99_炭素貯蔵量算定データベース'!$B$4,'99_炭素貯蔵量算定データベース'!$C$4,IF(D140='99_炭素貯蔵量算定データベース'!$B$5,'99_炭素貯蔵量算定データベース'!$C$5,IF(D140='99_炭素貯蔵量算定データベース'!$B$6,'99_炭素貯蔵量算定データベース'!$C$6,IF(D140='99_炭素貯蔵量算定データベース'!$B$7,'99_炭素貯蔵量算定データベース'!$C$7,IF(D140='99_炭素貯蔵量算定データベース'!$B$8,'99_炭素貯蔵量算定データベース'!$C$8,"")))))),"")</f>
        <v/>
      </c>
      <c r="L140" s="58">
        <f t="shared" si="14"/>
        <v>0</v>
      </c>
      <c r="M140" s="59" t="str">
        <f>IFERROR(VLOOKUP(D140,'99_炭素貯蔵量算定データベース'!$B$3:$D$8,3,FALSE),"")</f>
        <v/>
      </c>
      <c r="N140" s="58" t="str">
        <f t="array" ref="N140">IF(IFERROR(SUM(IF(ISERROR(O140:P140),"",O140:P140)),"")=0,"",IFERROR(SUM(IF(ISERROR(O140:P140),"",O140:P140)),""))</f>
        <v/>
      </c>
      <c r="O140" s="58" t="str">
        <f t="shared" si="15"/>
        <v/>
      </c>
      <c r="P140" s="58" t="str">
        <f t="shared" si="16"/>
        <v/>
      </c>
    </row>
    <row r="141" spans="1:16" ht="27" customHeight="1">
      <c r="A141" s="401"/>
      <c r="B141" s="202"/>
      <c r="C141" s="203"/>
      <c r="D141" s="204"/>
      <c r="E141" s="205"/>
      <c r="F141" s="206"/>
      <c r="G141" s="149"/>
      <c r="H141" s="201" t="str">
        <f>IFERROR(IF(D141='99_炭素貯蔵量算定データベース'!$B$3,VLOOKUP(F141,'99_炭素貯蔵量算定データベース'!$F$3:$H$66,3,FALSE),IF(D141='99_炭素貯蔵量算定データベース'!$B$4,'99_炭素貯蔵量算定データベース'!$C$4,IF(D141='99_炭素貯蔵量算定データベース'!$B$5,'99_炭素貯蔵量算定データベース'!$C$5,IF(D141='99_炭素貯蔵量算定データベース'!$B$6,'99_炭素貯蔵量算定データベース'!$C$6,IF(D141='99_炭素貯蔵量算定データベース'!$B$7,'99_炭素貯蔵量算定データベース'!$C$7,IF(D141='99_炭素貯蔵量算定データベース'!$B$8,'99_炭素貯蔵量算定データベース'!$C$8,"")))))),"")</f>
        <v/>
      </c>
      <c r="I141" s="149"/>
      <c r="J141" s="149"/>
      <c r="K141" s="207" t="str">
        <f>IFERROR(IF(D141='99_炭素貯蔵量算定データベース'!$B$3,VLOOKUP(I141,'99_炭素貯蔵量算定データベース'!$J$3:$L$85,3,FALSE),IF(D141='99_炭素貯蔵量算定データベース'!$B$4,'99_炭素貯蔵量算定データベース'!$C$4,IF(D141='99_炭素貯蔵量算定データベース'!$B$5,'99_炭素貯蔵量算定データベース'!$C$5,IF(D141='99_炭素貯蔵量算定データベース'!$B$6,'99_炭素貯蔵量算定データベース'!$C$6,IF(D141='99_炭素貯蔵量算定データベース'!$B$7,'99_炭素貯蔵量算定データベース'!$C$7,IF(D141='99_炭素貯蔵量算定データベース'!$B$8,'99_炭素貯蔵量算定データベース'!$C$8,"")))))),"")</f>
        <v/>
      </c>
      <c r="L141" s="58">
        <f t="shared" si="11"/>
        <v>0</v>
      </c>
      <c r="M141" s="59" t="str">
        <f>IFERROR(VLOOKUP(D141,'99_炭素貯蔵量算定データベース'!$B$3:$D$8,3,FALSE),"")</f>
        <v/>
      </c>
      <c r="N141" s="58" t="str">
        <f t="array" ref="N141">IF(IFERROR(SUM(IF(ISERROR(O141:P141),"",O141:P141)),"")=0,"",IFERROR(SUM(IF(ISERROR(O141:P141),"",O141:P141)),""))</f>
        <v/>
      </c>
      <c r="O141" s="58" t="str">
        <f t="shared" si="12"/>
        <v/>
      </c>
      <c r="P141" s="58" t="str">
        <f t="shared" si="13"/>
        <v/>
      </c>
    </row>
    <row r="142" spans="1:16" ht="27" customHeight="1">
      <c r="A142" s="402"/>
      <c r="B142" s="397" t="s">
        <v>331</v>
      </c>
      <c r="C142" s="296"/>
      <c r="D142" s="133"/>
      <c r="E142" s="98"/>
      <c r="F142" s="99"/>
      <c r="G142" s="58">
        <f>SUM(G106:G141)</f>
        <v>0</v>
      </c>
      <c r="H142" s="57"/>
      <c r="I142" s="58"/>
      <c r="J142" s="58">
        <f>SUM(J106:J141)</f>
        <v>0</v>
      </c>
      <c r="K142" s="57"/>
      <c r="L142" s="58">
        <f>SUM(L106:L141)</f>
        <v>0</v>
      </c>
      <c r="M142" s="59"/>
      <c r="N142" s="58">
        <f t="shared" ref="N142:P142" si="17">SUM(N106:N141)</f>
        <v>0</v>
      </c>
      <c r="O142" s="58">
        <f t="shared" si="17"/>
        <v>0</v>
      </c>
      <c r="P142" s="58">
        <f t="shared" si="17"/>
        <v>0</v>
      </c>
    </row>
    <row r="143" spans="1:16" ht="12" customHeight="1">
      <c r="A143" s="139"/>
      <c r="B143" s="134"/>
      <c r="C143" s="134"/>
      <c r="D143" s="133"/>
      <c r="E143" s="135"/>
      <c r="F143" s="133"/>
      <c r="G143" s="124"/>
      <c r="H143" s="123"/>
      <c r="I143" s="124"/>
      <c r="J143" s="124"/>
      <c r="K143" s="123"/>
      <c r="L143" s="124"/>
      <c r="M143" s="125"/>
      <c r="N143" s="124"/>
      <c r="O143" s="124"/>
      <c r="P143" s="124"/>
    </row>
    <row r="144" spans="1:16" ht="27" customHeight="1">
      <c r="A144" s="403" t="s">
        <v>334</v>
      </c>
      <c r="B144" s="393">
        <v>101</v>
      </c>
      <c r="C144" s="394"/>
      <c r="D144" s="143"/>
      <c r="E144" s="194"/>
      <c r="F144" s="136"/>
      <c r="G144" s="137"/>
      <c r="H144" s="201"/>
      <c r="I144" s="146"/>
      <c r="J144" s="146"/>
      <c r="K144" s="207" t="str">
        <f>IFERROR(IF(D144='99_炭素貯蔵量算定データベース'!$B$3,VLOOKUP(I144,'99_炭素貯蔵量算定データベース'!$J$3:$L$85,3,FALSE),IF(D144='99_炭素貯蔵量算定データベース'!$B$4,'99_炭素貯蔵量算定データベース'!$C$4,IF(D144='99_炭素貯蔵量算定データベース'!$B$5,'99_炭素貯蔵量算定データベース'!$C$5,IF(D144='99_炭素貯蔵量算定データベース'!$B$6,'99_炭素貯蔵量算定データベース'!$C$6,IF(D144='99_炭素貯蔵量算定データベース'!$B$7,'99_炭素貯蔵量算定データベース'!$C$7,IF(D144='99_炭素貯蔵量算定データベース'!$B$8,'99_炭素貯蔵量算定データベース'!$C$8,"")))))),"")</f>
        <v/>
      </c>
      <c r="L144" s="58">
        <f t="shared" ref="L144:L178" si="18">IF(G144+J144=0,0,G144+J144)</f>
        <v>0</v>
      </c>
      <c r="M144" s="59" t="str">
        <f>IFERROR(VLOOKUP(D144,'99_炭素貯蔵量算定データベース'!$B$3:$D$8,3,FALSE),"")</f>
        <v/>
      </c>
      <c r="N144" s="58" t="str">
        <f t="array" ref="N144">IF(IFERROR(SUM(IF(ISERROR(O144:P144),"",O144:P144)),"")=0,"",IFERROR(SUM(IF(ISERROR(O144:P144),"",O144:P144)),""))</f>
        <v/>
      </c>
      <c r="O144" s="58" t="str">
        <f t="shared" ref="O144:O178" si="19">IF(IFERROR(ROUND(G144*H144*M144*44/12,1),"")=0,"",IFERROR(ROUND(G144*H144*M144*44/12,1),""))</f>
        <v/>
      </c>
      <c r="P144" s="58" t="str">
        <f t="shared" ref="P144:P178" si="20">IF(IFERROR(ROUND(J144*K144*M144*44/12,1),"")=0,"",IFERROR(ROUND(J144*K144*M144*44/12,1),""))</f>
        <v/>
      </c>
    </row>
    <row r="145" spans="1:16" ht="27" customHeight="1">
      <c r="A145" s="401"/>
      <c r="B145" s="393">
        <f>B144+1</f>
        <v>102</v>
      </c>
      <c r="C145" s="394"/>
      <c r="D145" s="143"/>
      <c r="E145" s="194"/>
      <c r="F145" s="136"/>
      <c r="G145" s="137"/>
      <c r="H145" s="201"/>
      <c r="I145" s="146"/>
      <c r="J145" s="146"/>
      <c r="K145" s="207" t="str">
        <f>IFERROR(IF(D145='99_炭素貯蔵量算定データベース'!$B$3,VLOOKUP(I145,'99_炭素貯蔵量算定データベース'!$J$3:$L$85,3,FALSE),IF(D145='99_炭素貯蔵量算定データベース'!$B$4,'99_炭素貯蔵量算定データベース'!$C$4,IF(D145='99_炭素貯蔵量算定データベース'!$B$5,'99_炭素貯蔵量算定データベース'!$C$5,IF(D145='99_炭素貯蔵量算定データベース'!$B$6,'99_炭素貯蔵量算定データベース'!$C$6,IF(D145='99_炭素貯蔵量算定データベース'!$B$7,'99_炭素貯蔵量算定データベース'!$C$7,IF(D145='99_炭素貯蔵量算定データベース'!$B$8,'99_炭素貯蔵量算定データベース'!$C$8,"")))))),"")</f>
        <v/>
      </c>
      <c r="L145" s="58">
        <f t="shared" si="18"/>
        <v>0</v>
      </c>
      <c r="M145" s="59" t="str">
        <f>IFERROR(VLOOKUP(D145,'99_炭素貯蔵量算定データベース'!$B$3:$D$8,3,FALSE),"")</f>
        <v/>
      </c>
      <c r="N145" s="58" t="str">
        <f t="array" ref="N145">IF(IFERROR(SUM(IF(ISERROR(O145:P145),"",O145:P145)),"")=0,"",IFERROR(SUM(IF(ISERROR(O145:P145),"",O145:P145)),""))</f>
        <v/>
      </c>
      <c r="O145" s="58" t="str">
        <f t="shared" si="19"/>
        <v/>
      </c>
      <c r="P145" s="58" t="str">
        <f t="shared" si="20"/>
        <v/>
      </c>
    </row>
    <row r="146" spans="1:16" ht="27" customHeight="1">
      <c r="A146" s="401"/>
      <c r="B146" s="393">
        <f t="shared" ref="B146:B178" si="21">B145+1</f>
        <v>103</v>
      </c>
      <c r="C146" s="394"/>
      <c r="D146" s="143"/>
      <c r="E146" s="194"/>
      <c r="F146" s="136"/>
      <c r="G146" s="137"/>
      <c r="H146" s="201"/>
      <c r="I146" s="146"/>
      <c r="J146" s="146"/>
      <c r="K146" s="207" t="str">
        <f>IFERROR(IF(D146='99_炭素貯蔵量算定データベース'!$B$3,VLOOKUP(I146,'99_炭素貯蔵量算定データベース'!$J$3:$L$85,3,FALSE),IF(D146='99_炭素貯蔵量算定データベース'!$B$4,'99_炭素貯蔵量算定データベース'!$C$4,IF(D146='99_炭素貯蔵量算定データベース'!$B$5,'99_炭素貯蔵量算定データベース'!$C$5,IF(D146='99_炭素貯蔵量算定データベース'!$B$6,'99_炭素貯蔵量算定データベース'!$C$6,IF(D146='99_炭素貯蔵量算定データベース'!$B$7,'99_炭素貯蔵量算定データベース'!$C$7,IF(D146='99_炭素貯蔵量算定データベース'!$B$8,'99_炭素貯蔵量算定データベース'!$C$8,"")))))),"")</f>
        <v/>
      </c>
      <c r="L146" s="58">
        <f t="shared" si="18"/>
        <v>0</v>
      </c>
      <c r="M146" s="59" t="str">
        <f>IFERROR(VLOOKUP(D146,'99_炭素貯蔵量算定データベース'!$B$3:$D$8,3,FALSE),"")</f>
        <v/>
      </c>
      <c r="N146" s="58" t="str">
        <f t="array" ref="N146">IF(IFERROR(SUM(IF(ISERROR(O146:P146),"",O146:P146)),"")=0,"",IFERROR(SUM(IF(ISERROR(O146:P146),"",O146:P146)),""))</f>
        <v/>
      </c>
      <c r="O146" s="58" t="str">
        <f t="shared" si="19"/>
        <v/>
      </c>
      <c r="P146" s="58" t="str">
        <f t="shared" si="20"/>
        <v/>
      </c>
    </row>
    <row r="147" spans="1:16" ht="27" customHeight="1">
      <c r="A147" s="401"/>
      <c r="B147" s="393">
        <f t="shared" si="21"/>
        <v>104</v>
      </c>
      <c r="C147" s="394"/>
      <c r="D147" s="143"/>
      <c r="E147" s="194"/>
      <c r="F147" s="136"/>
      <c r="G147" s="137"/>
      <c r="H147" s="201"/>
      <c r="I147" s="146"/>
      <c r="J147" s="146"/>
      <c r="K147" s="207" t="str">
        <f>IFERROR(IF(D147='99_炭素貯蔵量算定データベース'!$B$3,VLOOKUP(I147,'99_炭素貯蔵量算定データベース'!$J$3:$L$85,3,FALSE),IF(D147='99_炭素貯蔵量算定データベース'!$B$4,'99_炭素貯蔵量算定データベース'!$C$4,IF(D147='99_炭素貯蔵量算定データベース'!$B$5,'99_炭素貯蔵量算定データベース'!$C$5,IF(D147='99_炭素貯蔵量算定データベース'!$B$6,'99_炭素貯蔵量算定データベース'!$C$6,IF(D147='99_炭素貯蔵量算定データベース'!$B$7,'99_炭素貯蔵量算定データベース'!$C$7,IF(D147='99_炭素貯蔵量算定データベース'!$B$8,'99_炭素貯蔵量算定データベース'!$C$8,"")))))),"")</f>
        <v/>
      </c>
      <c r="L147" s="58">
        <f t="shared" si="18"/>
        <v>0</v>
      </c>
      <c r="M147" s="59" t="str">
        <f>IFERROR(VLOOKUP(D147,'99_炭素貯蔵量算定データベース'!$B$3:$D$8,3,FALSE),"")</f>
        <v/>
      </c>
      <c r="N147" s="58" t="str">
        <f t="array" ref="N147">IF(IFERROR(SUM(IF(ISERROR(O147:P147),"",O147:P147)),"")=0,"",IFERROR(SUM(IF(ISERROR(O147:P147),"",O147:P147)),""))</f>
        <v/>
      </c>
      <c r="O147" s="58" t="str">
        <f t="shared" si="19"/>
        <v/>
      </c>
      <c r="P147" s="58" t="str">
        <f t="shared" si="20"/>
        <v/>
      </c>
    </row>
    <row r="148" spans="1:16" ht="27" customHeight="1">
      <c r="A148" s="401"/>
      <c r="B148" s="393">
        <f t="shared" si="21"/>
        <v>105</v>
      </c>
      <c r="C148" s="394"/>
      <c r="D148" s="143"/>
      <c r="E148" s="194"/>
      <c r="F148" s="136"/>
      <c r="G148" s="137"/>
      <c r="H148" s="201"/>
      <c r="I148" s="146"/>
      <c r="J148" s="146"/>
      <c r="K148" s="207" t="str">
        <f>IFERROR(IF(D148='99_炭素貯蔵量算定データベース'!$B$3,VLOOKUP(I148,'99_炭素貯蔵量算定データベース'!$J$3:$L$85,3,FALSE),IF(D148='99_炭素貯蔵量算定データベース'!$B$4,'99_炭素貯蔵量算定データベース'!$C$4,IF(D148='99_炭素貯蔵量算定データベース'!$B$5,'99_炭素貯蔵量算定データベース'!$C$5,IF(D148='99_炭素貯蔵量算定データベース'!$B$6,'99_炭素貯蔵量算定データベース'!$C$6,IF(D148='99_炭素貯蔵量算定データベース'!$B$7,'99_炭素貯蔵量算定データベース'!$C$7,IF(D148='99_炭素貯蔵量算定データベース'!$B$8,'99_炭素貯蔵量算定データベース'!$C$8,"")))))),"")</f>
        <v/>
      </c>
      <c r="L148" s="58">
        <f t="shared" si="18"/>
        <v>0</v>
      </c>
      <c r="M148" s="59" t="str">
        <f>IFERROR(VLOOKUP(D148,'99_炭素貯蔵量算定データベース'!$B$3:$D$8,3,FALSE),"")</f>
        <v/>
      </c>
      <c r="N148" s="58" t="str">
        <f t="array" ref="N148">IF(IFERROR(SUM(IF(ISERROR(O148:P148),"",O148:P148)),"")=0,"",IFERROR(SUM(IF(ISERROR(O148:P148),"",O148:P148)),""))</f>
        <v/>
      </c>
      <c r="O148" s="58" t="str">
        <f t="shared" si="19"/>
        <v/>
      </c>
      <c r="P148" s="58" t="str">
        <f t="shared" si="20"/>
        <v/>
      </c>
    </row>
    <row r="149" spans="1:16" ht="27" customHeight="1">
      <c r="A149" s="401"/>
      <c r="B149" s="393">
        <f t="shared" si="21"/>
        <v>106</v>
      </c>
      <c r="C149" s="394"/>
      <c r="D149" s="143"/>
      <c r="E149" s="194"/>
      <c r="F149" s="136"/>
      <c r="G149" s="137"/>
      <c r="H149" s="201"/>
      <c r="I149" s="146"/>
      <c r="J149" s="146"/>
      <c r="K149" s="207" t="str">
        <f>IFERROR(IF(D149='99_炭素貯蔵量算定データベース'!$B$3,VLOOKUP(I149,'99_炭素貯蔵量算定データベース'!$J$3:$L$85,3,FALSE),IF(D149='99_炭素貯蔵量算定データベース'!$B$4,'99_炭素貯蔵量算定データベース'!$C$4,IF(D149='99_炭素貯蔵量算定データベース'!$B$5,'99_炭素貯蔵量算定データベース'!$C$5,IF(D149='99_炭素貯蔵量算定データベース'!$B$6,'99_炭素貯蔵量算定データベース'!$C$6,IF(D149='99_炭素貯蔵量算定データベース'!$B$7,'99_炭素貯蔵量算定データベース'!$C$7,IF(D149='99_炭素貯蔵量算定データベース'!$B$8,'99_炭素貯蔵量算定データベース'!$C$8,"")))))),"")</f>
        <v/>
      </c>
      <c r="L149" s="58">
        <f t="shared" si="18"/>
        <v>0</v>
      </c>
      <c r="M149" s="59" t="str">
        <f>IFERROR(VLOOKUP(D149,'99_炭素貯蔵量算定データベース'!$B$3:$D$8,3,FALSE),"")</f>
        <v/>
      </c>
      <c r="N149" s="58" t="str">
        <f t="array" ref="N149">IF(IFERROR(SUM(IF(ISERROR(O149:P149),"",O149:P149)),"")=0,"",IFERROR(SUM(IF(ISERROR(O149:P149),"",O149:P149)),""))</f>
        <v/>
      </c>
      <c r="O149" s="58" t="str">
        <f t="shared" si="19"/>
        <v/>
      </c>
      <c r="P149" s="58" t="str">
        <f t="shared" si="20"/>
        <v/>
      </c>
    </row>
    <row r="150" spans="1:16" ht="27" customHeight="1">
      <c r="A150" s="401"/>
      <c r="B150" s="393">
        <f t="shared" si="21"/>
        <v>107</v>
      </c>
      <c r="C150" s="394"/>
      <c r="D150" s="143"/>
      <c r="E150" s="194"/>
      <c r="F150" s="136"/>
      <c r="G150" s="137"/>
      <c r="H150" s="201"/>
      <c r="I150" s="146"/>
      <c r="J150" s="146"/>
      <c r="K150" s="207" t="str">
        <f>IFERROR(IF(D150='99_炭素貯蔵量算定データベース'!$B$3,VLOOKUP(I150,'99_炭素貯蔵量算定データベース'!$J$3:$L$85,3,FALSE),IF(D150='99_炭素貯蔵量算定データベース'!$B$4,'99_炭素貯蔵量算定データベース'!$C$4,IF(D150='99_炭素貯蔵量算定データベース'!$B$5,'99_炭素貯蔵量算定データベース'!$C$5,IF(D150='99_炭素貯蔵量算定データベース'!$B$6,'99_炭素貯蔵量算定データベース'!$C$6,IF(D150='99_炭素貯蔵量算定データベース'!$B$7,'99_炭素貯蔵量算定データベース'!$C$7,IF(D150='99_炭素貯蔵量算定データベース'!$B$8,'99_炭素貯蔵量算定データベース'!$C$8,"")))))),"")</f>
        <v/>
      </c>
      <c r="L150" s="58">
        <f t="shared" si="18"/>
        <v>0</v>
      </c>
      <c r="M150" s="59" t="str">
        <f>IFERROR(VLOOKUP(D150,'99_炭素貯蔵量算定データベース'!$B$3:$D$8,3,FALSE),"")</f>
        <v/>
      </c>
      <c r="N150" s="58" t="str">
        <f t="array" ref="N150">IF(IFERROR(SUM(IF(ISERROR(O150:P150),"",O150:P150)),"")=0,"",IFERROR(SUM(IF(ISERROR(O150:P150),"",O150:P150)),""))</f>
        <v/>
      </c>
      <c r="O150" s="58" t="str">
        <f t="shared" si="19"/>
        <v/>
      </c>
      <c r="P150" s="58" t="str">
        <f t="shared" si="20"/>
        <v/>
      </c>
    </row>
    <row r="151" spans="1:16" ht="27" customHeight="1">
      <c r="A151" s="401"/>
      <c r="B151" s="393">
        <f t="shared" si="21"/>
        <v>108</v>
      </c>
      <c r="C151" s="394"/>
      <c r="D151" s="143"/>
      <c r="E151" s="194"/>
      <c r="F151" s="136"/>
      <c r="G151" s="137"/>
      <c r="H151" s="201"/>
      <c r="I151" s="146"/>
      <c r="J151" s="146"/>
      <c r="K151" s="207" t="str">
        <f>IFERROR(IF(D151='99_炭素貯蔵量算定データベース'!$B$3,VLOOKUP(I151,'99_炭素貯蔵量算定データベース'!$J$3:$L$85,3,FALSE),IF(D151='99_炭素貯蔵量算定データベース'!$B$4,'99_炭素貯蔵量算定データベース'!$C$4,IF(D151='99_炭素貯蔵量算定データベース'!$B$5,'99_炭素貯蔵量算定データベース'!$C$5,IF(D151='99_炭素貯蔵量算定データベース'!$B$6,'99_炭素貯蔵量算定データベース'!$C$6,IF(D151='99_炭素貯蔵量算定データベース'!$B$7,'99_炭素貯蔵量算定データベース'!$C$7,IF(D151='99_炭素貯蔵量算定データベース'!$B$8,'99_炭素貯蔵量算定データベース'!$C$8,"")))))),"")</f>
        <v/>
      </c>
      <c r="L151" s="58">
        <f t="shared" si="18"/>
        <v>0</v>
      </c>
      <c r="M151" s="59" t="str">
        <f>IFERROR(VLOOKUP(D151,'99_炭素貯蔵量算定データベース'!$B$3:$D$8,3,FALSE),"")</f>
        <v/>
      </c>
      <c r="N151" s="58" t="str">
        <f t="array" ref="N151">IF(IFERROR(SUM(IF(ISERROR(O151:P151),"",O151:P151)),"")=0,"",IFERROR(SUM(IF(ISERROR(O151:P151),"",O151:P151)),""))</f>
        <v/>
      </c>
      <c r="O151" s="58" t="str">
        <f t="shared" si="19"/>
        <v/>
      </c>
      <c r="P151" s="58" t="str">
        <f t="shared" si="20"/>
        <v/>
      </c>
    </row>
    <row r="152" spans="1:16" ht="27" customHeight="1">
      <c r="A152" s="401"/>
      <c r="B152" s="393">
        <f t="shared" si="21"/>
        <v>109</v>
      </c>
      <c r="C152" s="394"/>
      <c r="D152" s="143"/>
      <c r="E152" s="194"/>
      <c r="F152" s="136"/>
      <c r="G152" s="137"/>
      <c r="H152" s="201"/>
      <c r="I152" s="146"/>
      <c r="J152" s="146"/>
      <c r="K152" s="207" t="str">
        <f>IFERROR(IF(D152='99_炭素貯蔵量算定データベース'!$B$3,VLOOKUP(I152,'99_炭素貯蔵量算定データベース'!$J$3:$L$85,3,FALSE),IF(D152='99_炭素貯蔵量算定データベース'!$B$4,'99_炭素貯蔵量算定データベース'!$C$4,IF(D152='99_炭素貯蔵量算定データベース'!$B$5,'99_炭素貯蔵量算定データベース'!$C$5,IF(D152='99_炭素貯蔵量算定データベース'!$B$6,'99_炭素貯蔵量算定データベース'!$C$6,IF(D152='99_炭素貯蔵量算定データベース'!$B$7,'99_炭素貯蔵量算定データベース'!$C$7,IF(D152='99_炭素貯蔵量算定データベース'!$B$8,'99_炭素貯蔵量算定データベース'!$C$8,"")))))),"")</f>
        <v/>
      </c>
      <c r="L152" s="58">
        <f t="shared" si="18"/>
        <v>0</v>
      </c>
      <c r="M152" s="59" t="str">
        <f>IFERROR(VLOOKUP(D152,'99_炭素貯蔵量算定データベース'!$B$3:$D$8,3,FALSE),"")</f>
        <v/>
      </c>
      <c r="N152" s="58" t="str">
        <f t="array" ref="N152">IF(IFERROR(SUM(IF(ISERROR(O152:P152),"",O152:P152)),"")=0,"",IFERROR(SUM(IF(ISERROR(O152:P152),"",O152:P152)),""))</f>
        <v/>
      </c>
      <c r="O152" s="58" t="str">
        <f t="shared" si="19"/>
        <v/>
      </c>
      <c r="P152" s="58" t="str">
        <f t="shared" si="20"/>
        <v/>
      </c>
    </row>
    <row r="153" spans="1:16" ht="27" customHeight="1">
      <c r="A153" s="401"/>
      <c r="B153" s="393">
        <f t="shared" si="21"/>
        <v>110</v>
      </c>
      <c r="C153" s="394"/>
      <c r="D153" s="143"/>
      <c r="E153" s="194"/>
      <c r="F153" s="136"/>
      <c r="G153" s="137"/>
      <c r="H153" s="201"/>
      <c r="I153" s="146"/>
      <c r="J153" s="146"/>
      <c r="K153" s="207" t="str">
        <f>IFERROR(IF(D153='99_炭素貯蔵量算定データベース'!$B$3,VLOOKUP(I153,'99_炭素貯蔵量算定データベース'!$J$3:$L$85,3,FALSE),IF(D153='99_炭素貯蔵量算定データベース'!$B$4,'99_炭素貯蔵量算定データベース'!$C$4,IF(D153='99_炭素貯蔵量算定データベース'!$B$5,'99_炭素貯蔵量算定データベース'!$C$5,IF(D153='99_炭素貯蔵量算定データベース'!$B$6,'99_炭素貯蔵量算定データベース'!$C$6,IF(D153='99_炭素貯蔵量算定データベース'!$B$7,'99_炭素貯蔵量算定データベース'!$C$7,IF(D153='99_炭素貯蔵量算定データベース'!$B$8,'99_炭素貯蔵量算定データベース'!$C$8,"")))))),"")</f>
        <v/>
      </c>
      <c r="L153" s="58">
        <f t="shared" si="18"/>
        <v>0</v>
      </c>
      <c r="M153" s="59" t="str">
        <f>IFERROR(VLOOKUP(D153,'99_炭素貯蔵量算定データベース'!$B$3:$D$8,3,FALSE),"")</f>
        <v/>
      </c>
      <c r="N153" s="58" t="str">
        <f t="array" ref="N153">IF(IFERROR(SUM(IF(ISERROR(O153:P153),"",O153:P153)),"")=0,"",IFERROR(SUM(IF(ISERROR(O153:P153),"",O153:P153)),""))</f>
        <v/>
      </c>
      <c r="O153" s="58" t="str">
        <f t="shared" si="19"/>
        <v/>
      </c>
      <c r="P153" s="58" t="str">
        <f t="shared" si="20"/>
        <v/>
      </c>
    </row>
    <row r="154" spans="1:16" ht="27" customHeight="1">
      <c r="A154" s="401"/>
      <c r="B154" s="393">
        <f t="shared" si="21"/>
        <v>111</v>
      </c>
      <c r="C154" s="394"/>
      <c r="D154" s="143"/>
      <c r="E154" s="194"/>
      <c r="F154" s="136"/>
      <c r="G154" s="137"/>
      <c r="H154" s="201"/>
      <c r="I154" s="146"/>
      <c r="J154" s="146"/>
      <c r="K154" s="207" t="str">
        <f>IFERROR(IF(D154='99_炭素貯蔵量算定データベース'!$B$3,VLOOKUP(I154,'99_炭素貯蔵量算定データベース'!$J$3:$L$85,3,FALSE),IF(D154='99_炭素貯蔵量算定データベース'!$B$4,'99_炭素貯蔵量算定データベース'!$C$4,IF(D154='99_炭素貯蔵量算定データベース'!$B$5,'99_炭素貯蔵量算定データベース'!$C$5,IF(D154='99_炭素貯蔵量算定データベース'!$B$6,'99_炭素貯蔵量算定データベース'!$C$6,IF(D154='99_炭素貯蔵量算定データベース'!$B$7,'99_炭素貯蔵量算定データベース'!$C$7,IF(D154='99_炭素貯蔵量算定データベース'!$B$8,'99_炭素貯蔵量算定データベース'!$C$8,"")))))),"")</f>
        <v/>
      </c>
      <c r="L154" s="58">
        <f t="shared" si="18"/>
        <v>0</v>
      </c>
      <c r="M154" s="59" t="str">
        <f>IFERROR(VLOOKUP(D154,'99_炭素貯蔵量算定データベース'!$B$3:$D$8,3,FALSE),"")</f>
        <v/>
      </c>
      <c r="N154" s="58" t="str">
        <f t="array" ref="N154">IF(IFERROR(SUM(IF(ISERROR(O154:P154),"",O154:P154)),"")=0,"",IFERROR(SUM(IF(ISERROR(O154:P154),"",O154:P154)),""))</f>
        <v/>
      </c>
      <c r="O154" s="58" t="str">
        <f t="shared" si="19"/>
        <v/>
      </c>
      <c r="P154" s="58" t="str">
        <f t="shared" si="20"/>
        <v/>
      </c>
    </row>
    <row r="155" spans="1:16" ht="27" customHeight="1">
      <c r="A155" s="401"/>
      <c r="B155" s="393">
        <f t="shared" si="21"/>
        <v>112</v>
      </c>
      <c r="C155" s="394"/>
      <c r="D155" s="143"/>
      <c r="E155" s="194"/>
      <c r="F155" s="136"/>
      <c r="G155" s="137"/>
      <c r="H155" s="201"/>
      <c r="I155" s="146"/>
      <c r="J155" s="146"/>
      <c r="K155" s="207" t="str">
        <f>IFERROR(IF(D155='99_炭素貯蔵量算定データベース'!$B$3,VLOOKUP(I155,'99_炭素貯蔵量算定データベース'!$J$3:$L$85,3,FALSE),IF(D155='99_炭素貯蔵量算定データベース'!$B$4,'99_炭素貯蔵量算定データベース'!$C$4,IF(D155='99_炭素貯蔵量算定データベース'!$B$5,'99_炭素貯蔵量算定データベース'!$C$5,IF(D155='99_炭素貯蔵量算定データベース'!$B$6,'99_炭素貯蔵量算定データベース'!$C$6,IF(D155='99_炭素貯蔵量算定データベース'!$B$7,'99_炭素貯蔵量算定データベース'!$C$7,IF(D155='99_炭素貯蔵量算定データベース'!$B$8,'99_炭素貯蔵量算定データベース'!$C$8,"")))))),"")</f>
        <v/>
      </c>
      <c r="L155" s="58">
        <f t="shared" si="18"/>
        <v>0</v>
      </c>
      <c r="M155" s="59" t="str">
        <f>IFERROR(VLOOKUP(D155,'99_炭素貯蔵量算定データベース'!$B$3:$D$8,3,FALSE),"")</f>
        <v/>
      </c>
      <c r="N155" s="58" t="str">
        <f t="array" ref="N155">IF(IFERROR(SUM(IF(ISERROR(O155:P155),"",O155:P155)),"")=0,"",IFERROR(SUM(IF(ISERROR(O155:P155),"",O155:P155)),""))</f>
        <v/>
      </c>
      <c r="O155" s="58" t="str">
        <f t="shared" si="19"/>
        <v/>
      </c>
      <c r="P155" s="58" t="str">
        <f t="shared" si="20"/>
        <v/>
      </c>
    </row>
    <row r="156" spans="1:16" ht="27" customHeight="1">
      <c r="A156" s="401"/>
      <c r="B156" s="393">
        <f t="shared" si="21"/>
        <v>113</v>
      </c>
      <c r="C156" s="394"/>
      <c r="D156" s="143"/>
      <c r="E156" s="194"/>
      <c r="F156" s="136"/>
      <c r="G156" s="137"/>
      <c r="H156" s="201"/>
      <c r="I156" s="146"/>
      <c r="J156" s="146"/>
      <c r="K156" s="207" t="str">
        <f>IFERROR(IF(D156='99_炭素貯蔵量算定データベース'!$B$3,VLOOKUP(I156,'99_炭素貯蔵量算定データベース'!$J$3:$L$85,3,FALSE),IF(D156='99_炭素貯蔵量算定データベース'!$B$4,'99_炭素貯蔵量算定データベース'!$C$4,IF(D156='99_炭素貯蔵量算定データベース'!$B$5,'99_炭素貯蔵量算定データベース'!$C$5,IF(D156='99_炭素貯蔵量算定データベース'!$B$6,'99_炭素貯蔵量算定データベース'!$C$6,IF(D156='99_炭素貯蔵量算定データベース'!$B$7,'99_炭素貯蔵量算定データベース'!$C$7,IF(D156='99_炭素貯蔵量算定データベース'!$B$8,'99_炭素貯蔵量算定データベース'!$C$8,"")))))),"")</f>
        <v/>
      </c>
      <c r="L156" s="58">
        <f t="shared" si="18"/>
        <v>0</v>
      </c>
      <c r="M156" s="59" t="str">
        <f>IFERROR(VLOOKUP(D156,'99_炭素貯蔵量算定データベース'!$B$3:$D$8,3,FALSE),"")</f>
        <v/>
      </c>
      <c r="N156" s="58" t="str">
        <f t="array" ref="N156">IF(IFERROR(SUM(IF(ISERROR(O156:P156),"",O156:P156)),"")=0,"",IFERROR(SUM(IF(ISERROR(O156:P156),"",O156:P156)),""))</f>
        <v/>
      </c>
      <c r="O156" s="58" t="str">
        <f t="shared" si="19"/>
        <v/>
      </c>
      <c r="P156" s="58" t="str">
        <f t="shared" si="20"/>
        <v/>
      </c>
    </row>
    <row r="157" spans="1:16" ht="27" customHeight="1">
      <c r="A157" s="401"/>
      <c r="B157" s="393">
        <f t="shared" si="21"/>
        <v>114</v>
      </c>
      <c r="C157" s="394"/>
      <c r="D157" s="143"/>
      <c r="E157" s="194"/>
      <c r="F157" s="136"/>
      <c r="G157" s="137"/>
      <c r="H157" s="201"/>
      <c r="I157" s="146"/>
      <c r="J157" s="146"/>
      <c r="K157" s="207" t="str">
        <f>IFERROR(IF(D157='99_炭素貯蔵量算定データベース'!$B$3,VLOOKUP(I157,'99_炭素貯蔵量算定データベース'!$J$3:$L$85,3,FALSE),IF(D157='99_炭素貯蔵量算定データベース'!$B$4,'99_炭素貯蔵量算定データベース'!$C$4,IF(D157='99_炭素貯蔵量算定データベース'!$B$5,'99_炭素貯蔵量算定データベース'!$C$5,IF(D157='99_炭素貯蔵量算定データベース'!$B$6,'99_炭素貯蔵量算定データベース'!$C$6,IF(D157='99_炭素貯蔵量算定データベース'!$B$7,'99_炭素貯蔵量算定データベース'!$C$7,IF(D157='99_炭素貯蔵量算定データベース'!$B$8,'99_炭素貯蔵量算定データベース'!$C$8,"")))))),"")</f>
        <v/>
      </c>
      <c r="L157" s="58">
        <f t="shared" si="18"/>
        <v>0</v>
      </c>
      <c r="M157" s="59" t="str">
        <f>IFERROR(VLOOKUP(D157,'99_炭素貯蔵量算定データベース'!$B$3:$D$8,3,FALSE),"")</f>
        <v/>
      </c>
      <c r="N157" s="58" t="str">
        <f t="array" ref="N157">IF(IFERROR(SUM(IF(ISERROR(O157:P157),"",O157:P157)),"")=0,"",IFERROR(SUM(IF(ISERROR(O157:P157),"",O157:P157)),""))</f>
        <v/>
      </c>
      <c r="O157" s="58" t="str">
        <f t="shared" si="19"/>
        <v/>
      </c>
      <c r="P157" s="58" t="str">
        <f t="shared" si="20"/>
        <v/>
      </c>
    </row>
    <row r="158" spans="1:16" ht="27" customHeight="1">
      <c r="A158" s="401"/>
      <c r="B158" s="393">
        <f t="shared" si="21"/>
        <v>115</v>
      </c>
      <c r="C158" s="394"/>
      <c r="D158" s="143"/>
      <c r="E158" s="194"/>
      <c r="F158" s="136"/>
      <c r="G158" s="137"/>
      <c r="H158" s="201"/>
      <c r="I158" s="146"/>
      <c r="J158" s="146"/>
      <c r="K158" s="207" t="str">
        <f>IFERROR(IF(D158='99_炭素貯蔵量算定データベース'!$B$3,VLOOKUP(I158,'99_炭素貯蔵量算定データベース'!$J$3:$L$85,3,FALSE),IF(D158='99_炭素貯蔵量算定データベース'!$B$4,'99_炭素貯蔵量算定データベース'!$C$4,IF(D158='99_炭素貯蔵量算定データベース'!$B$5,'99_炭素貯蔵量算定データベース'!$C$5,IF(D158='99_炭素貯蔵量算定データベース'!$B$6,'99_炭素貯蔵量算定データベース'!$C$6,IF(D158='99_炭素貯蔵量算定データベース'!$B$7,'99_炭素貯蔵量算定データベース'!$C$7,IF(D158='99_炭素貯蔵量算定データベース'!$B$8,'99_炭素貯蔵量算定データベース'!$C$8,"")))))),"")</f>
        <v/>
      </c>
      <c r="L158" s="58">
        <f t="shared" ref="L158:L177" si="22">IF(G158+J158=0,0,G158+J158)</f>
        <v>0</v>
      </c>
      <c r="M158" s="59" t="str">
        <f>IFERROR(VLOOKUP(D158,'99_炭素貯蔵量算定データベース'!$B$3:$D$8,3,FALSE),"")</f>
        <v/>
      </c>
      <c r="N158" s="58" t="str">
        <f t="array" ref="N158">IF(IFERROR(SUM(IF(ISERROR(O158:P158),"",O158:P158)),"")=0,"",IFERROR(SUM(IF(ISERROR(O158:P158),"",O158:P158)),""))</f>
        <v/>
      </c>
      <c r="O158" s="58" t="str">
        <f t="shared" ref="O158:O177" si="23">IF(IFERROR(ROUND(G158*H158*M158*44/12,1),"")=0,"",IFERROR(ROUND(G158*H158*M158*44/12,1),""))</f>
        <v/>
      </c>
      <c r="P158" s="58" t="str">
        <f t="shared" ref="P158:P177" si="24">IF(IFERROR(ROUND(J158*K158*M158*44/12,1),"")=0,"",IFERROR(ROUND(J158*K158*M158*44/12,1),""))</f>
        <v/>
      </c>
    </row>
    <row r="159" spans="1:16" ht="27" customHeight="1">
      <c r="A159" s="401"/>
      <c r="B159" s="393">
        <f t="shared" si="21"/>
        <v>116</v>
      </c>
      <c r="C159" s="394"/>
      <c r="D159" s="143"/>
      <c r="E159" s="194"/>
      <c r="F159" s="136"/>
      <c r="G159" s="137"/>
      <c r="H159" s="201"/>
      <c r="I159" s="146"/>
      <c r="J159" s="146"/>
      <c r="K159" s="207" t="str">
        <f>IFERROR(IF(D159='99_炭素貯蔵量算定データベース'!$B$3,VLOOKUP(I159,'99_炭素貯蔵量算定データベース'!$J$3:$L$85,3,FALSE),IF(D159='99_炭素貯蔵量算定データベース'!$B$4,'99_炭素貯蔵量算定データベース'!$C$4,IF(D159='99_炭素貯蔵量算定データベース'!$B$5,'99_炭素貯蔵量算定データベース'!$C$5,IF(D159='99_炭素貯蔵量算定データベース'!$B$6,'99_炭素貯蔵量算定データベース'!$C$6,IF(D159='99_炭素貯蔵量算定データベース'!$B$7,'99_炭素貯蔵量算定データベース'!$C$7,IF(D159='99_炭素貯蔵量算定データベース'!$B$8,'99_炭素貯蔵量算定データベース'!$C$8,"")))))),"")</f>
        <v/>
      </c>
      <c r="L159" s="58">
        <f t="shared" si="22"/>
        <v>0</v>
      </c>
      <c r="M159" s="59" t="str">
        <f>IFERROR(VLOOKUP(D159,'99_炭素貯蔵量算定データベース'!$B$3:$D$8,3,FALSE),"")</f>
        <v/>
      </c>
      <c r="N159" s="58" t="str">
        <f t="array" ref="N159">IF(IFERROR(SUM(IF(ISERROR(O159:P159),"",O159:P159)),"")=0,"",IFERROR(SUM(IF(ISERROR(O159:P159),"",O159:P159)),""))</f>
        <v/>
      </c>
      <c r="O159" s="58" t="str">
        <f t="shared" si="23"/>
        <v/>
      </c>
      <c r="P159" s="58" t="str">
        <f t="shared" si="24"/>
        <v/>
      </c>
    </row>
    <row r="160" spans="1:16" ht="27" customHeight="1">
      <c r="A160" s="401"/>
      <c r="B160" s="393">
        <f t="shared" si="21"/>
        <v>117</v>
      </c>
      <c r="C160" s="394"/>
      <c r="D160" s="143"/>
      <c r="E160" s="194"/>
      <c r="F160" s="136"/>
      <c r="G160" s="137"/>
      <c r="H160" s="201"/>
      <c r="I160" s="146"/>
      <c r="J160" s="146"/>
      <c r="K160" s="207" t="str">
        <f>IFERROR(IF(D160='99_炭素貯蔵量算定データベース'!$B$3,VLOOKUP(I160,'99_炭素貯蔵量算定データベース'!$J$3:$L$85,3,FALSE),IF(D160='99_炭素貯蔵量算定データベース'!$B$4,'99_炭素貯蔵量算定データベース'!$C$4,IF(D160='99_炭素貯蔵量算定データベース'!$B$5,'99_炭素貯蔵量算定データベース'!$C$5,IF(D160='99_炭素貯蔵量算定データベース'!$B$6,'99_炭素貯蔵量算定データベース'!$C$6,IF(D160='99_炭素貯蔵量算定データベース'!$B$7,'99_炭素貯蔵量算定データベース'!$C$7,IF(D160='99_炭素貯蔵量算定データベース'!$B$8,'99_炭素貯蔵量算定データベース'!$C$8,"")))))),"")</f>
        <v/>
      </c>
      <c r="L160" s="58">
        <f t="shared" si="22"/>
        <v>0</v>
      </c>
      <c r="M160" s="59" t="str">
        <f>IFERROR(VLOOKUP(D160,'99_炭素貯蔵量算定データベース'!$B$3:$D$8,3,FALSE),"")</f>
        <v/>
      </c>
      <c r="N160" s="58" t="str">
        <f t="array" ref="N160">IF(IFERROR(SUM(IF(ISERROR(O160:P160),"",O160:P160)),"")=0,"",IFERROR(SUM(IF(ISERROR(O160:P160),"",O160:P160)),""))</f>
        <v/>
      </c>
      <c r="O160" s="58" t="str">
        <f t="shared" si="23"/>
        <v/>
      </c>
      <c r="P160" s="58" t="str">
        <f t="shared" si="24"/>
        <v/>
      </c>
    </row>
    <row r="161" spans="1:16" ht="27" customHeight="1">
      <c r="A161" s="401"/>
      <c r="B161" s="393">
        <f t="shared" si="21"/>
        <v>118</v>
      </c>
      <c r="C161" s="394"/>
      <c r="D161" s="143"/>
      <c r="E161" s="194"/>
      <c r="F161" s="136"/>
      <c r="G161" s="137"/>
      <c r="H161" s="201"/>
      <c r="I161" s="146"/>
      <c r="J161" s="146"/>
      <c r="K161" s="207" t="str">
        <f>IFERROR(IF(D161='99_炭素貯蔵量算定データベース'!$B$3,VLOOKUP(I161,'99_炭素貯蔵量算定データベース'!$J$3:$L$85,3,FALSE),IF(D161='99_炭素貯蔵量算定データベース'!$B$4,'99_炭素貯蔵量算定データベース'!$C$4,IF(D161='99_炭素貯蔵量算定データベース'!$B$5,'99_炭素貯蔵量算定データベース'!$C$5,IF(D161='99_炭素貯蔵量算定データベース'!$B$6,'99_炭素貯蔵量算定データベース'!$C$6,IF(D161='99_炭素貯蔵量算定データベース'!$B$7,'99_炭素貯蔵量算定データベース'!$C$7,IF(D161='99_炭素貯蔵量算定データベース'!$B$8,'99_炭素貯蔵量算定データベース'!$C$8,"")))))),"")</f>
        <v/>
      </c>
      <c r="L161" s="58">
        <f t="shared" si="22"/>
        <v>0</v>
      </c>
      <c r="M161" s="59" t="str">
        <f>IFERROR(VLOOKUP(D161,'99_炭素貯蔵量算定データベース'!$B$3:$D$8,3,FALSE),"")</f>
        <v/>
      </c>
      <c r="N161" s="58" t="str">
        <f t="array" ref="N161">IF(IFERROR(SUM(IF(ISERROR(O161:P161),"",O161:P161)),"")=0,"",IFERROR(SUM(IF(ISERROR(O161:P161),"",O161:P161)),""))</f>
        <v/>
      </c>
      <c r="O161" s="58" t="str">
        <f t="shared" si="23"/>
        <v/>
      </c>
      <c r="P161" s="58" t="str">
        <f t="shared" si="24"/>
        <v/>
      </c>
    </row>
    <row r="162" spans="1:16" ht="27" customHeight="1">
      <c r="A162" s="401"/>
      <c r="B162" s="393">
        <f t="shared" si="21"/>
        <v>119</v>
      </c>
      <c r="C162" s="394"/>
      <c r="D162" s="143"/>
      <c r="E162" s="194"/>
      <c r="F162" s="136"/>
      <c r="G162" s="137"/>
      <c r="H162" s="201"/>
      <c r="I162" s="146"/>
      <c r="J162" s="146"/>
      <c r="K162" s="207" t="str">
        <f>IFERROR(IF(D162='99_炭素貯蔵量算定データベース'!$B$3,VLOOKUP(I162,'99_炭素貯蔵量算定データベース'!$J$3:$L$85,3,FALSE),IF(D162='99_炭素貯蔵量算定データベース'!$B$4,'99_炭素貯蔵量算定データベース'!$C$4,IF(D162='99_炭素貯蔵量算定データベース'!$B$5,'99_炭素貯蔵量算定データベース'!$C$5,IF(D162='99_炭素貯蔵量算定データベース'!$B$6,'99_炭素貯蔵量算定データベース'!$C$6,IF(D162='99_炭素貯蔵量算定データベース'!$B$7,'99_炭素貯蔵量算定データベース'!$C$7,IF(D162='99_炭素貯蔵量算定データベース'!$B$8,'99_炭素貯蔵量算定データベース'!$C$8,"")))))),"")</f>
        <v/>
      </c>
      <c r="L162" s="58">
        <f t="shared" si="22"/>
        <v>0</v>
      </c>
      <c r="M162" s="59" t="str">
        <f>IFERROR(VLOOKUP(D162,'99_炭素貯蔵量算定データベース'!$B$3:$D$8,3,FALSE),"")</f>
        <v/>
      </c>
      <c r="N162" s="58" t="str">
        <f t="array" ref="N162">IF(IFERROR(SUM(IF(ISERROR(O162:P162),"",O162:P162)),"")=0,"",IFERROR(SUM(IF(ISERROR(O162:P162),"",O162:P162)),""))</f>
        <v/>
      </c>
      <c r="O162" s="58" t="str">
        <f t="shared" si="23"/>
        <v/>
      </c>
      <c r="P162" s="58" t="str">
        <f t="shared" si="24"/>
        <v/>
      </c>
    </row>
    <row r="163" spans="1:16" ht="27" customHeight="1">
      <c r="A163" s="401"/>
      <c r="B163" s="393">
        <f t="shared" si="21"/>
        <v>120</v>
      </c>
      <c r="C163" s="394"/>
      <c r="D163" s="143"/>
      <c r="E163" s="194"/>
      <c r="F163" s="136"/>
      <c r="G163" s="137"/>
      <c r="H163" s="201"/>
      <c r="I163" s="146"/>
      <c r="J163" s="146"/>
      <c r="K163" s="207" t="str">
        <f>IFERROR(IF(D163='99_炭素貯蔵量算定データベース'!$B$3,VLOOKUP(I163,'99_炭素貯蔵量算定データベース'!$J$3:$L$85,3,FALSE),IF(D163='99_炭素貯蔵量算定データベース'!$B$4,'99_炭素貯蔵量算定データベース'!$C$4,IF(D163='99_炭素貯蔵量算定データベース'!$B$5,'99_炭素貯蔵量算定データベース'!$C$5,IF(D163='99_炭素貯蔵量算定データベース'!$B$6,'99_炭素貯蔵量算定データベース'!$C$6,IF(D163='99_炭素貯蔵量算定データベース'!$B$7,'99_炭素貯蔵量算定データベース'!$C$7,IF(D163='99_炭素貯蔵量算定データベース'!$B$8,'99_炭素貯蔵量算定データベース'!$C$8,"")))))),"")</f>
        <v/>
      </c>
      <c r="L163" s="58">
        <f t="shared" si="22"/>
        <v>0</v>
      </c>
      <c r="M163" s="59" t="str">
        <f>IFERROR(VLOOKUP(D163,'99_炭素貯蔵量算定データベース'!$B$3:$D$8,3,FALSE),"")</f>
        <v/>
      </c>
      <c r="N163" s="58" t="str">
        <f t="array" ref="N163">IF(IFERROR(SUM(IF(ISERROR(O163:P163),"",O163:P163)),"")=0,"",IFERROR(SUM(IF(ISERROR(O163:P163),"",O163:P163)),""))</f>
        <v/>
      </c>
      <c r="O163" s="58" t="str">
        <f t="shared" si="23"/>
        <v/>
      </c>
      <c r="P163" s="58" t="str">
        <f t="shared" si="24"/>
        <v/>
      </c>
    </row>
    <row r="164" spans="1:16" ht="27" customHeight="1">
      <c r="A164" s="401"/>
      <c r="B164" s="393">
        <f t="shared" si="21"/>
        <v>121</v>
      </c>
      <c r="C164" s="394"/>
      <c r="D164" s="143"/>
      <c r="E164" s="194"/>
      <c r="F164" s="136"/>
      <c r="G164" s="137"/>
      <c r="H164" s="201"/>
      <c r="I164" s="146"/>
      <c r="J164" s="146"/>
      <c r="K164" s="207" t="str">
        <f>IFERROR(IF(D164='99_炭素貯蔵量算定データベース'!$B$3,VLOOKUP(I164,'99_炭素貯蔵量算定データベース'!$J$3:$L$85,3,FALSE),IF(D164='99_炭素貯蔵量算定データベース'!$B$4,'99_炭素貯蔵量算定データベース'!$C$4,IF(D164='99_炭素貯蔵量算定データベース'!$B$5,'99_炭素貯蔵量算定データベース'!$C$5,IF(D164='99_炭素貯蔵量算定データベース'!$B$6,'99_炭素貯蔵量算定データベース'!$C$6,IF(D164='99_炭素貯蔵量算定データベース'!$B$7,'99_炭素貯蔵量算定データベース'!$C$7,IF(D164='99_炭素貯蔵量算定データベース'!$B$8,'99_炭素貯蔵量算定データベース'!$C$8,"")))))),"")</f>
        <v/>
      </c>
      <c r="L164" s="58">
        <f t="shared" si="22"/>
        <v>0</v>
      </c>
      <c r="M164" s="59" t="str">
        <f>IFERROR(VLOOKUP(D164,'99_炭素貯蔵量算定データベース'!$B$3:$D$8,3,FALSE),"")</f>
        <v/>
      </c>
      <c r="N164" s="58" t="str">
        <f t="array" ref="N164">IF(IFERROR(SUM(IF(ISERROR(O164:P164),"",O164:P164)),"")=0,"",IFERROR(SUM(IF(ISERROR(O164:P164),"",O164:P164)),""))</f>
        <v/>
      </c>
      <c r="O164" s="58" t="str">
        <f t="shared" si="23"/>
        <v/>
      </c>
      <c r="P164" s="58" t="str">
        <f t="shared" si="24"/>
        <v/>
      </c>
    </row>
    <row r="165" spans="1:16" ht="27" customHeight="1">
      <c r="A165" s="401"/>
      <c r="B165" s="393">
        <f t="shared" si="21"/>
        <v>122</v>
      </c>
      <c r="C165" s="394"/>
      <c r="D165" s="143"/>
      <c r="E165" s="194"/>
      <c r="F165" s="136"/>
      <c r="G165" s="137"/>
      <c r="H165" s="201"/>
      <c r="I165" s="146"/>
      <c r="J165" s="146"/>
      <c r="K165" s="207" t="str">
        <f>IFERROR(IF(D165='99_炭素貯蔵量算定データベース'!$B$3,VLOOKUP(I165,'99_炭素貯蔵量算定データベース'!$J$3:$L$85,3,FALSE),IF(D165='99_炭素貯蔵量算定データベース'!$B$4,'99_炭素貯蔵量算定データベース'!$C$4,IF(D165='99_炭素貯蔵量算定データベース'!$B$5,'99_炭素貯蔵量算定データベース'!$C$5,IF(D165='99_炭素貯蔵量算定データベース'!$B$6,'99_炭素貯蔵量算定データベース'!$C$6,IF(D165='99_炭素貯蔵量算定データベース'!$B$7,'99_炭素貯蔵量算定データベース'!$C$7,IF(D165='99_炭素貯蔵量算定データベース'!$B$8,'99_炭素貯蔵量算定データベース'!$C$8,"")))))),"")</f>
        <v/>
      </c>
      <c r="L165" s="58">
        <f t="shared" si="22"/>
        <v>0</v>
      </c>
      <c r="M165" s="59" t="str">
        <f>IFERROR(VLOOKUP(D165,'99_炭素貯蔵量算定データベース'!$B$3:$D$8,3,FALSE),"")</f>
        <v/>
      </c>
      <c r="N165" s="58" t="str">
        <f t="array" ref="N165">IF(IFERROR(SUM(IF(ISERROR(O165:P165),"",O165:P165)),"")=0,"",IFERROR(SUM(IF(ISERROR(O165:P165),"",O165:P165)),""))</f>
        <v/>
      </c>
      <c r="O165" s="58" t="str">
        <f t="shared" si="23"/>
        <v/>
      </c>
      <c r="P165" s="58" t="str">
        <f t="shared" si="24"/>
        <v/>
      </c>
    </row>
    <row r="166" spans="1:16" ht="27" customHeight="1">
      <c r="A166" s="401"/>
      <c r="B166" s="393">
        <f t="shared" si="21"/>
        <v>123</v>
      </c>
      <c r="C166" s="394"/>
      <c r="D166" s="143"/>
      <c r="E166" s="194"/>
      <c r="F166" s="136"/>
      <c r="G166" s="137"/>
      <c r="H166" s="201"/>
      <c r="I166" s="146"/>
      <c r="J166" s="146"/>
      <c r="K166" s="207" t="str">
        <f>IFERROR(IF(D166='99_炭素貯蔵量算定データベース'!$B$3,VLOOKUP(I166,'99_炭素貯蔵量算定データベース'!$J$3:$L$85,3,FALSE),IF(D166='99_炭素貯蔵量算定データベース'!$B$4,'99_炭素貯蔵量算定データベース'!$C$4,IF(D166='99_炭素貯蔵量算定データベース'!$B$5,'99_炭素貯蔵量算定データベース'!$C$5,IF(D166='99_炭素貯蔵量算定データベース'!$B$6,'99_炭素貯蔵量算定データベース'!$C$6,IF(D166='99_炭素貯蔵量算定データベース'!$B$7,'99_炭素貯蔵量算定データベース'!$C$7,IF(D166='99_炭素貯蔵量算定データベース'!$B$8,'99_炭素貯蔵量算定データベース'!$C$8,"")))))),"")</f>
        <v/>
      </c>
      <c r="L166" s="58">
        <f t="shared" si="22"/>
        <v>0</v>
      </c>
      <c r="M166" s="59" t="str">
        <f>IFERROR(VLOOKUP(D166,'99_炭素貯蔵量算定データベース'!$B$3:$D$8,3,FALSE),"")</f>
        <v/>
      </c>
      <c r="N166" s="58" t="str">
        <f t="array" ref="N166">IF(IFERROR(SUM(IF(ISERROR(O166:P166),"",O166:P166)),"")=0,"",IFERROR(SUM(IF(ISERROR(O166:P166),"",O166:P166)),""))</f>
        <v/>
      </c>
      <c r="O166" s="58" t="str">
        <f t="shared" si="23"/>
        <v/>
      </c>
      <c r="P166" s="58" t="str">
        <f t="shared" si="24"/>
        <v/>
      </c>
    </row>
    <row r="167" spans="1:16" ht="27" customHeight="1">
      <c r="A167" s="401"/>
      <c r="B167" s="393">
        <f t="shared" si="21"/>
        <v>124</v>
      </c>
      <c r="C167" s="394"/>
      <c r="D167" s="143"/>
      <c r="E167" s="194"/>
      <c r="F167" s="136"/>
      <c r="G167" s="137"/>
      <c r="H167" s="201"/>
      <c r="I167" s="146"/>
      <c r="J167" s="146"/>
      <c r="K167" s="207" t="str">
        <f>IFERROR(IF(D167='99_炭素貯蔵量算定データベース'!$B$3,VLOOKUP(I167,'99_炭素貯蔵量算定データベース'!$J$3:$L$85,3,FALSE),IF(D167='99_炭素貯蔵量算定データベース'!$B$4,'99_炭素貯蔵量算定データベース'!$C$4,IF(D167='99_炭素貯蔵量算定データベース'!$B$5,'99_炭素貯蔵量算定データベース'!$C$5,IF(D167='99_炭素貯蔵量算定データベース'!$B$6,'99_炭素貯蔵量算定データベース'!$C$6,IF(D167='99_炭素貯蔵量算定データベース'!$B$7,'99_炭素貯蔵量算定データベース'!$C$7,IF(D167='99_炭素貯蔵量算定データベース'!$B$8,'99_炭素貯蔵量算定データベース'!$C$8,"")))))),"")</f>
        <v/>
      </c>
      <c r="L167" s="58">
        <f t="shared" si="22"/>
        <v>0</v>
      </c>
      <c r="M167" s="59" t="str">
        <f>IFERROR(VLOOKUP(D167,'99_炭素貯蔵量算定データベース'!$B$3:$D$8,3,FALSE),"")</f>
        <v/>
      </c>
      <c r="N167" s="58" t="str">
        <f t="array" ref="N167">IF(IFERROR(SUM(IF(ISERROR(O167:P167),"",O167:P167)),"")=0,"",IFERROR(SUM(IF(ISERROR(O167:P167),"",O167:P167)),""))</f>
        <v/>
      </c>
      <c r="O167" s="58" t="str">
        <f t="shared" si="23"/>
        <v/>
      </c>
      <c r="P167" s="58" t="str">
        <f t="shared" si="24"/>
        <v/>
      </c>
    </row>
    <row r="168" spans="1:16" ht="27" customHeight="1">
      <c r="A168" s="401"/>
      <c r="B168" s="393">
        <f t="shared" si="21"/>
        <v>125</v>
      </c>
      <c r="C168" s="394"/>
      <c r="D168" s="143"/>
      <c r="E168" s="194"/>
      <c r="F168" s="136"/>
      <c r="G168" s="137"/>
      <c r="H168" s="201"/>
      <c r="I168" s="146"/>
      <c r="J168" s="146"/>
      <c r="K168" s="207" t="str">
        <f>IFERROR(IF(D168='99_炭素貯蔵量算定データベース'!$B$3,VLOOKUP(I168,'99_炭素貯蔵量算定データベース'!$J$3:$L$85,3,FALSE),IF(D168='99_炭素貯蔵量算定データベース'!$B$4,'99_炭素貯蔵量算定データベース'!$C$4,IF(D168='99_炭素貯蔵量算定データベース'!$B$5,'99_炭素貯蔵量算定データベース'!$C$5,IF(D168='99_炭素貯蔵量算定データベース'!$B$6,'99_炭素貯蔵量算定データベース'!$C$6,IF(D168='99_炭素貯蔵量算定データベース'!$B$7,'99_炭素貯蔵量算定データベース'!$C$7,IF(D168='99_炭素貯蔵量算定データベース'!$B$8,'99_炭素貯蔵量算定データベース'!$C$8,"")))))),"")</f>
        <v/>
      </c>
      <c r="L168" s="58">
        <f t="shared" si="22"/>
        <v>0</v>
      </c>
      <c r="M168" s="59" t="str">
        <f>IFERROR(VLOOKUP(D168,'99_炭素貯蔵量算定データベース'!$B$3:$D$8,3,FALSE),"")</f>
        <v/>
      </c>
      <c r="N168" s="58" t="str">
        <f t="array" ref="N168">IF(IFERROR(SUM(IF(ISERROR(O168:P168),"",O168:P168)),"")=0,"",IFERROR(SUM(IF(ISERROR(O168:P168),"",O168:P168)),""))</f>
        <v/>
      </c>
      <c r="O168" s="58" t="str">
        <f t="shared" si="23"/>
        <v/>
      </c>
      <c r="P168" s="58" t="str">
        <f t="shared" si="24"/>
        <v/>
      </c>
    </row>
    <row r="169" spans="1:16" ht="27" customHeight="1">
      <c r="A169" s="401"/>
      <c r="B169" s="393">
        <f t="shared" si="21"/>
        <v>126</v>
      </c>
      <c r="C169" s="394"/>
      <c r="D169" s="143"/>
      <c r="E169" s="194"/>
      <c r="F169" s="136"/>
      <c r="G169" s="137"/>
      <c r="H169" s="201"/>
      <c r="I169" s="146"/>
      <c r="J169" s="146"/>
      <c r="K169" s="207" t="str">
        <f>IFERROR(IF(D169='99_炭素貯蔵量算定データベース'!$B$3,VLOOKUP(I169,'99_炭素貯蔵量算定データベース'!$J$3:$L$85,3,FALSE),IF(D169='99_炭素貯蔵量算定データベース'!$B$4,'99_炭素貯蔵量算定データベース'!$C$4,IF(D169='99_炭素貯蔵量算定データベース'!$B$5,'99_炭素貯蔵量算定データベース'!$C$5,IF(D169='99_炭素貯蔵量算定データベース'!$B$6,'99_炭素貯蔵量算定データベース'!$C$6,IF(D169='99_炭素貯蔵量算定データベース'!$B$7,'99_炭素貯蔵量算定データベース'!$C$7,IF(D169='99_炭素貯蔵量算定データベース'!$B$8,'99_炭素貯蔵量算定データベース'!$C$8,"")))))),"")</f>
        <v/>
      </c>
      <c r="L169" s="58">
        <f t="shared" si="22"/>
        <v>0</v>
      </c>
      <c r="M169" s="59" t="str">
        <f>IFERROR(VLOOKUP(D169,'99_炭素貯蔵量算定データベース'!$B$3:$D$8,3,FALSE),"")</f>
        <v/>
      </c>
      <c r="N169" s="58" t="str">
        <f t="array" ref="N169">IF(IFERROR(SUM(IF(ISERROR(O169:P169),"",O169:P169)),"")=0,"",IFERROR(SUM(IF(ISERROR(O169:P169),"",O169:P169)),""))</f>
        <v/>
      </c>
      <c r="O169" s="58" t="str">
        <f t="shared" si="23"/>
        <v/>
      </c>
      <c r="P169" s="58" t="str">
        <f t="shared" si="24"/>
        <v/>
      </c>
    </row>
    <row r="170" spans="1:16" ht="27" customHeight="1">
      <c r="A170" s="401"/>
      <c r="B170" s="393">
        <f t="shared" si="21"/>
        <v>127</v>
      </c>
      <c r="C170" s="394"/>
      <c r="D170" s="143"/>
      <c r="E170" s="194"/>
      <c r="F170" s="136"/>
      <c r="G170" s="137"/>
      <c r="H170" s="201"/>
      <c r="I170" s="146"/>
      <c r="J170" s="146"/>
      <c r="K170" s="207" t="str">
        <f>IFERROR(IF(D170='99_炭素貯蔵量算定データベース'!$B$3,VLOOKUP(I170,'99_炭素貯蔵量算定データベース'!$J$3:$L$85,3,FALSE),IF(D170='99_炭素貯蔵量算定データベース'!$B$4,'99_炭素貯蔵量算定データベース'!$C$4,IF(D170='99_炭素貯蔵量算定データベース'!$B$5,'99_炭素貯蔵量算定データベース'!$C$5,IF(D170='99_炭素貯蔵量算定データベース'!$B$6,'99_炭素貯蔵量算定データベース'!$C$6,IF(D170='99_炭素貯蔵量算定データベース'!$B$7,'99_炭素貯蔵量算定データベース'!$C$7,IF(D170='99_炭素貯蔵量算定データベース'!$B$8,'99_炭素貯蔵量算定データベース'!$C$8,"")))))),"")</f>
        <v/>
      </c>
      <c r="L170" s="58">
        <f t="shared" si="22"/>
        <v>0</v>
      </c>
      <c r="M170" s="59" t="str">
        <f>IFERROR(VLOOKUP(D170,'99_炭素貯蔵量算定データベース'!$B$3:$D$8,3,FALSE),"")</f>
        <v/>
      </c>
      <c r="N170" s="58" t="str">
        <f t="array" ref="N170">IF(IFERROR(SUM(IF(ISERROR(O170:P170),"",O170:P170)),"")=0,"",IFERROR(SUM(IF(ISERROR(O170:P170),"",O170:P170)),""))</f>
        <v/>
      </c>
      <c r="O170" s="58" t="str">
        <f t="shared" si="23"/>
        <v/>
      </c>
      <c r="P170" s="58" t="str">
        <f t="shared" si="24"/>
        <v/>
      </c>
    </row>
    <row r="171" spans="1:16" ht="27" customHeight="1">
      <c r="A171" s="401"/>
      <c r="B171" s="393">
        <f t="shared" si="21"/>
        <v>128</v>
      </c>
      <c r="C171" s="394"/>
      <c r="D171" s="143"/>
      <c r="E171" s="194"/>
      <c r="F171" s="136"/>
      <c r="G171" s="137"/>
      <c r="H171" s="201"/>
      <c r="I171" s="146"/>
      <c r="J171" s="146"/>
      <c r="K171" s="207" t="str">
        <f>IFERROR(IF(D171='99_炭素貯蔵量算定データベース'!$B$3,VLOOKUP(I171,'99_炭素貯蔵量算定データベース'!$J$3:$L$85,3,FALSE),IF(D171='99_炭素貯蔵量算定データベース'!$B$4,'99_炭素貯蔵量算定データベース'!$C$4,IF(D171='99_炭素貯蔵量算定データベース'!$B$5,'99_炭素貯蔵量算定データベース'!$C$5,IF(D171='99_炭素貯蔵量算定データベース'!$B$6,'99_炭素貯蔵量算定データベース'!$C$6,IF(D171='99_炭素貯蔵量算定データベース'!$B$7,'99_炭素貯蔵量算定データベース'!$C$7,IF(D171='99_炭素貯蔵量算定データベース'!$B$8,'99_炭素貯蔵量算定データベース'!$C$8,"")))))),"")</f>
        <v/>
      </c>
      <c r="L171" s="58">
        <f t="shared" si="22"/>
        <v>0</v>
      </c>
      <c r="M171" s="59" t="str">
        <f>IFERROR(VLOOKUP(D171,'99_炭素貯蔵量算定データベース'!$B$3:$D$8,3,FALSE),"")</f>
        <v/>
      </c>
      <c r="N171" s="58" t="str">
        <f t="array" ref="N171">IF(IFERROR(SUM(IF(ISERROR(O171:P171),"",O171:P171)),"")=0,"",IFERROR(SUM(IF(ISERROR(O171:P171),"",O171:P171)),""))</f>
        <v/>
      </c>
      <c r="O171" s="58" t="str">
        <f t="shared" si="23"/>
        <v/>
      </c>
      <c r="P171" s="58" t="str">
        <f t="shared" si="24"/>
        <v/>
      </c>
    </row>
    <row r="172" spans="1:16" ht="27" customHeight="1">
      <c r="A172" s="401"/>
      <c r="B172" s="393">
        <f t="shared" si="21"/>
        <v>129</v>
      </c>
      <c r="C172" s="394"/>
      <c r="D172" s="143"/>
      <c r="E172" s="194"/>
      <c r="F172" s="136"/>
      <c r="G172" s="137"/>
      <c r="H172" s="201"/>
      <c r="I172" s="146"/>
      <c r="J172" s="146"/>
      <c r="K172" s="207" t="str">
        <f>IFERROR(IF(D172='99_炭素貯蔵量算定データベース'!$B$3,VLOOKUP(I172,'99_炭素貯蔵量算定データベース'!$J$3:$L$85,3,FALSE),IF(D172='99_炭素貯蔵量算定データベース'!$B$4,'99_炭素貯蔵量算定データベース'!$C$4,IF(D172='99_炭素貯蔵量算定データベース'!$B$5,'99_炭素貯蔵量算定データベース'!$C$5,IF(D172='99_炭素貯蔵量算定データベース'!$B$6,'99_炭素貯蔵量算定データベース'!$C$6,IF(D172='99_炭素貯蔵量算定データベース'!$B$7,'99_炭素貯蔵量算定データベース'!$C$7,IF(D172='99_炭素貯蔵量算定データベース'!$B$8,'99_炭素貯蔵量算定データベース'!$C$8,"")))))),"")</f>
        <v/>
      </c>
      <c r="L172" s="58">
        <f t="shared" si="22"/>
        <v>0</v>
      </c>
      <c r="M172" s="59" t="str">
        <f>IFERROR(VLOOKUP(D172,'99_炭素貯蔵量算定データベース'!$B$3:$D$8,3,FALSE),"")</f>
        <v/>
      </c>
      <c r="N172" s="58" t="str">
        <f t="array" ref="N172">IF(IFERROR(SUM(IF(ISERROR(O172:P172),"",O172:P172)),"")=0,"",IFERROR(SUM(IF(ISERROR(O172:P172),"",O172:P172)),""))</f>
        <v/>
      </c>
      <c r="O172" s="58" t="str">
        <f t="shared" si="23"/>
        <v/>
      </c>
      <c r="P172" s="58" t="str">
        <f t="shared" si="24"/>
        <v/>
      </c>
    </row>
    <row r="173" spans="1:16" ht="27" customHeight="1">
      <c r="A173" s="401"/>
      <c r="B173" s="393">
        <f t="shared" si="21"/>
        <v>130</v>
      </c>
      <c r="C173" s="394"/>
      <c r="D173" s="143"/>
      <c r="E173" s="194"/>
      <c r="F173" s="136"/>
      <c r="G173" s="137"/>
      <c r="H173" s="201"/>
      <c r="I173" s="146"/>
      <c r="J173" s="146"/>
      <c r="K173" s="207" t="str">
        <f>IFERROR(IF(D173='99_炭素貯蔵量算定データベース'!$B$3,VLOOKUP(I173,'99_炭素貯蔵量算定データベース'!$J$3:$L$85,3,FALSE),IF(D173='99_炭素貯蔵量算定データベース'!$B$4,'99_炭素貯蔵量算定データベース'!$C$4,IF(D173='99_炭素貯蔵量算定データベース'!$B$5,'99_炭素貯蔵量算定データベース'!$C$5,IF(D173='99_炭素貯蔵量算定データベース'!$B$6,'99_炭素貯蔵量算定データベース'!$C$6,IF(D173='99_炭素貯蔵量算定データベース'!$B$7,'99_炭素貯蔵量算定データベース'!$C$7,IF(D173='99_炭素貯蔵量算定データベース'!$B$8,'99_炭素貯蔵量算定データベース'!$C$8,"")))))),"")</f>
        <v/>
      </c>
      <c r="L173" s="58">
        <f t="shared" si="22"/>
        <v>0</v>
      </c>
      <c r="M173" s="59" t="str">
        <f>IFERROR(VLOOKUP(D173,'99_炭素貯蔵量算定データベース'!$B$3:$D$8,3,FALSE),"")</f>
        <v/>
      </c>
      <c r="N173" s="58" t="str">
        <f t="array" ref="N173">IF(IFERROR(SUM(IF(ISERROR(O173:P173),"",O173:P173)),"")=0,"",IFERROR(SUM(IF(ISERROR(O173:P173),"",O173:P173)),""))</f>
        <v/>
      </c>
      <c r="O173" s="58" t="str">
        <f t="shared" si="23"/>
        <v/>
      </c>
      <c r="P173" s="58" t="str">
        <f t="shared" si="24"/>
        <v/>
      </c>
    </row>
    <row r="174" spans="1:16" ht="27" customHeight="1">
      <c r="A174" s="401"/>
      <c r="B174" s="393">
        <f t="shared" si="21"/>
        <v>131</v>
      </c>
      <c r="C174" s="394"/>
      <c r="D174" s="143"/>
      <c r="E174" s="194"/>
      <c r="F174" s="136"/>
      <c r="G174" s="137"/>
      <c r="H174" s="201"/>
      <c r="I174" s="146"/>
      <c r="J174" s="146"/>
      <c r="K174" s="207" t="str">
        <f>IFERROR(IF(D174='99_炭素貯蔵量算定データベース'!$B$3,VLOOKUP(I174,'99_炭素貯蔵量算定データベース'!$J$3:$L$85,3,FALSE),IF(D174='99_炭素貯蔵量算定データベース'!$B$4,'99_炭素貯蔵量算定データベース'!$C$4,IF(D174='99_炭素貯蔵量算定データベース'!$B$5,'99_炭素貯蔵量算定データベース'!$C$5,IF(D174='99_炭素貯蔵量算定データベース'!$B$6,'99_炭素貯蔵量算定データベース'!$C$6,IF(D174='99_炭素貯蔵量算定データベース'!$B$7,'99_炭素貯蔵量算定データベース'!$C$7,IF(D174='99_炭素貯蔵量算定データベース'!$B$8,'99_炭素貯蔵量算定データベース'!$C$8,"")))))),"")</f>
        <v/>
      </c>
      <c r="L174" s="58">
        <f t="shared" si="22"/>
        <v>0</v>
      </c>
      <c r="M174" s="59" t="str">
        <f>IFERROR(VLOOKUP(D174,'99_炭素貯蔵量算定データベース'!$B$3:$D$8,3,FALSE),"")</f>
        <v/>
      </c>
      <c r="N174" s="58" t="str">
        <f t="array" ref="N174">IF(IFERROR(SUM(IF(ISERROR(O174:P174),"",O174:P174)),"")=0,"",IFERROR(SUM(IF(ISERROR(O174:P174),"",O174:P174)),""))</f>
        <v/>
      </c>
      <c r="O174" s="58" t="str">
        <f t="shared" si="23"/>
        <v/>
      </c>
      <c r="P174" s="58" t="str">
        <f t="shared" si="24"/>
        <v/>
      </c>
    </row>
    <row r="175" spans="1:16" ht="27" customHeight="1">
      <c r="A175" s="401"/>
      <c r="B175" s="393">
        <f t="shared" si="21"/>
        <v>132</v>
      </c>
      <c r="C175" s="394"/>
      <c r="D175" s="143"/>
      <c r="E175" s="194"/>
      <c r="F175" s="136"/>
      <c r="G175" s="137"/>
      <c r="H175" s="201"/>
      <c r="I175" s="146"/>
      <c r="J175" s="146"/>
      <c r="K175" s="207" t="str">
        <f>IFERROR(IF(D175='99_炭素貯蔵量算定データベース'!$B$3,VLOOKUP(I175,'99_炭素貯蔵量算定データベース'!$J$3:$L$85,3,FALSE),IF(D175='99_炭素貯蔵量算定データベース'!$B$4,'99_炭素貯蔵量算定データベース'!$C$4,IF(D175='99_炭素貯蔵量算定データベース'!$B$5,'99_炭素貯蔵量算定データベース'!$C$5,IF(D175='99_炭素貯蔵量算定データベース'!$B$6,'99_炭素貯蔵量算定データベース'!$C$6,IF(D175='99_炭素貯蔵量算定データベース'!$B$7,'99_炭素貯蔵量算定データベース'!$C$7,IF(D175='99_炭素貯蔵量算定データベース'!$B$8,'99_炭素貯蔵量算定データベース'!$C$8,"")))))),"")</f>
        <v/>
      </c>
      <c r="L175" s="58">
        <f t="shared" si="22"/>
        <v>0</v>
      </c>
      <c r="M175" s="59" t="str">
        <f>IFERROR(VLOOKUP(D175,'99_炭素貯蔵量算定データベース'!$B$3:$D$8,3,FALSE),"")</f>
        <v/>
      </c>
      <c r="N175" s="58" t="str">
        <f t="array" ref="N175">IF(IFERROR(SUM(IF(ISERROR(O175:P175),"",O175:P175)),"")=0,"",IFERROR(SUM(IF(ISERROR(O175:P175),"",O175:P175)),""))</f>
        <v/>
      </c>
      <c r="O175" s="58" t="str">
        <f t="shared" si="23"/>
        <v/>
      </c>
      <c r="P175" s="58" t="str">
        <f t="shared" si="24"/>
        <v/>
      </c>
    </row>
    <row r="176" spans="1:16" ht="27" customHeight="1">
      <c r="A176" s="401"/>
      <c r="B176" s="393">
        <f t="shared" si="21"/>
        <v>133</v>
      </c>
      <c r="C176" s="394"/>
      <c r="D176" s="143"/>
      <c r="E176" s="194"/>
      <c r="F176" s="136"/>
      <c r="G176" s="137"/>
      <c r="H176" s="201"/>
      <c r="I176" s="146"/>
      <c r="J176" s="146"/>
      <c r="K176" s="207" t="str">
        <f>IFERROR(IF(D176='99_炭素貯蔵量算定データベース'!$B$3,VLOOKUP(I176,'99_炭素貯蔵量算定データベース'!$J$3:$L$85,3,FALSE),IF(D176='99_炭素貯蔵量算定データベース'!$B$4,'99_炭素貯蔵量算定データベース'!$C$4,IF(D176='99_炭素貯蔵量算定データベース'!$B$5,'99_炭素貯蔵量算定データベース'!$C$5,IF(D176='99_炭素貯蔵量算定データベース'!$B$6,'99_炭素貯蔵量算定データベース'!$C$6,IF(D176='99_炭素貯蔵量算定データベース'!$B$7,'99_炭素貯蔵量算定データベース'!$C$7,IF(D176='99_炭素貯蔵量算定データベース'!$B$8,'99_炭素貯蔵量算定データベース'!$C$8,"")))))),"")</f>
        <v/>
      </c>
      <c r="L176" s="58">
        <f t="shared" si="22"/>
        <v>0</v>
      </c>
      <c r="M176" s="59" t="str">
        <f>IFERROR(VLOOKUP(D176,'99_炭素貯蔵量算定データベース'!$B$3:$D$8,3,FALSE),"")</f>
        <v/>
      </c>
      <c r="N176" s="58" t="str">
        <f t="array" ref="N176">IF(IFERROR(SUM(IF(ISERROR(O176:P176),"",O176:P176)),"")=0,"",IFERROR(SUM(IF(ISERROR(O176:P176),"",O176:P176)),""))</f>
        <v/>
      </c>
      <c r="O176" s="58" t="str">
        <f t="shared" si="23"/>
        <v/>
      </c>
      <c r="P176" s="58" t="str">
        <f t="shared" si="24"/>
        <v/>
      </c>
    </row>
    <row r="177" spans="1:16" ht="27" customHeight="1">
      <c r="A177" s="401"/>
      <c r="B177" s="393">
        <f t="shared" si="21"/>
        <v>134</v>
      </c>
      <c r="C177" s="394"/>
      <c r="D177" s="143"/>
      <c r="E177" s="194"/>
      <c r="F177" s="136"/>
      <c r="G177" s="137"/>
      <c r="H177" s="201"/>
      <c r="I177" s="146"/>
      <c r="J177" s="146"/>
      <c r="K177" s="207" t="str">
        <f>IFERROR(IF(D177='99_炭素貯蔵量算定データベース'!$B$3,VLOOKUP(I177,'99_炭素貯蔵量算定データベース'!$J$3:$L$85,3,FALSE),IF(D177='99_炭素貯蔵量算定データベース'!$B$4,'99_炭素貯蔵量算定データベース'!$C$4,IF(D177='99_炭素貯蔵量算定データベース'!$B$5,'99_炭素貯蔵量算定データベース'!$C$5,IF(D177='99_炭素貯蔵量算定データベース'!$B$6,'99_炭素貯蔵量算定データベース'!$C$6,IF(D177='99_炭素貯蔵量算定データベース'!$B$7,'99_炭素貯蔵量算定データベース'!$C$7,IF(D177='99_炭素貯蔵量算定データベース'!$B$8,'99_炭素貯蔵量算定データベース'!$C$8,"")))))),"")</f>
        <v/>
      </c>
      <c r="L177" s="58">
        <f t="shared" si="22"/>
        <v>0</v>
      </c>
      <c r="M177" s="59" t="str">
        <f>IFERROR(VLOOKUP(D177,'99_炭素貯蔵量算定データベース'!$B$3:$D$8,3,FALSE),"")</f>
        <v/>
      </c>
      <c r="N177" s="58" t="str">
        <f t="array" ref="N177">IF(IFERROR(SUM(IF(ISERROR(O177:P177),"",O177:P177)),"")=0,"",IFERROR(SUM(IF(ISERROR(O177:P177),"",O177:P177)),""))</f>
        <v/>
      </c>
      <c r="O177" s="58" t="str">
        <f t="shared" si="23"/>
        <v/>
      </c>
      <c r="P177" s="58" t="str">
        <f t="shared" si="24"/>
        <v/>
      </c>
    </row>
    <row r="178" spans="1:16" ht="27" customHeight="1">
      <c r="A178" s="401"/>
      <c r="B178" s="393">
        <f t="shared" si="21"/>
        <v>135</v>
      </c>
      <c r="C178" s="394"/>
      <c r="D178" s="143"/>
      <c r="E178" s="194"/>
      <c r="F178" s="136"/>
      <c r="G178" s="137"/>
      <c r="H178" s="201"/>
      <c r="I178" s="146"/>
      <c r="J178" s="146"/>
      <c r="K178" s="207" t="str">
        <f>IFERROR(IF(D178='99_炭素貯蔵量算定データベース'!$B$3,VLOOKUP(I178,'99_炭素貯蔵量算定データベース'!$J$3:$L$85,3,FALSE),IF(D178='99_炭素貯蔵量算定データベース'!$B$4,'99_炭素貯蔵量算定データベース'!$C$4,IF(D178='99_炭素貯蔵量算定データベース'!$B$5,'99_炭素貯蔵量算定データベース'!$C$5,IF(D178='99_炭素貯蔵量算定データベース'!$B$6,'99_炭素貯蔵量算定データベース'!$C$6,IF(D178='99_炭素貯蔵量算定データベース'!$B$7,'99_炭素貯蔵量算定データベース'!$C$7,IF(D178='99_炭素貯蔵量算定データベース'!$B$8,'99_炭素貯蔵量算定データベース'!$C$8,"")))))),"")</f>
        <v/>
      </c>
      <c r="L178" s="58">
        <f t="shared" si="18"/>
        <v>0</v>
      </c>
      <c r="M178" s="59" t="str">
        <f>IFERROR(VLOOKUP(D178,'99_炭素貯蔵量算定データベース'!$B$3:$D$8,3,FALSE),"")</f>
        <v/>
      </c>
      <c r="N178" s="58" t="str">
        <f t="array" ref="N178">IF(IFERROR(SUM(IF(ISERROR(O178:P178),"",O178:P178)),"")=0,"",IFERROR(SUM(IF(ISERROR(O178:P178),"",O178:P178)),""))</f>
        <v/>
      </c>
      <c r="O178" s="58" t="str">
        <f t="shared" si="19"/>
        <v/>
      </c>
      <c r="P178" s="58" t="str">
        <f t="shared" si="20"/>
        <v/>
      </c>
    </row>
    <row r="179" spans="1:16" ht="27" customHeight="1" thickBot="1">
      <c r="A179" s="402"/>
      <c r="B179" s="397" t="s">
        <v>331</v>
      </c>
      <c r="C179" s="296"/>
      <c r="D179" s="133"/>
      <c r="E179" s="98"/>
      <c r="F179" s="99"/>
      <c r="G179" s="58">
        <f>SUM(G144:G178)</f>
        <v>0</v>
      </c>
      <c r="H179" s="57"/>
      <c r="I179" s="58"/>
      <c r="J179" s="58">
        <f>SUM(J144:J178)</f>
        <v>0</v>
      </c>
      <c r="K179" s="57"/>
      <c r="L179" s="58">
        <f>SUM(L144:L178)</f>
        <v>0</v>
      </c>
      <c r="M179" s="59"/>
      <c r="N179" s="58">
        <f t="shared" ref="N179:P179" si="25">SUM(N144:N178)</f>
        <v>0</v>
      </c>
      <c r="O179" s="58">
        <f t="shared" si="25"/>
        <v>0</v>
      </c>
      <c r="P179" s="58">
        <f t="shared" si="25"/>
        <v>0</v>
      </c>
    </row>
    <row r="180" spans="1:16" ht="36" customHeight="1" thickTop="1" thickBot="1">
      <c r="B180" s="398" t="s">
        <v>127</v>
      </c>
      <c r="C180" s="399"/>
      <c r="D180" s="100"/>
      <c r="E180" s="101"/>
      <c r="F180" s="102"/>
      <c r="G180" s="103">
        <f>G104+G142+G179</f>
        <v>0</v>
      </c>
      <c r="H180" s="104"/>
      <c r="I180" s="102"/>
      <c r="J180" s="105">
        <f>J104+J142+J179</f>
        <v>0</v>
      </c>
      <c r="K180" s="138"/>
      <c r="L180" s="103">
        <f>L104+L142+L179</f>
        <v>0</v>
      </c>
      <c r="M180" s="102"/>
      <c r="N180" s="106">
        <f>N104+N142+N179</f>
        <v>0</v>
      </c>
      <c r="O180" s="107">
        <f>O104+O142+O179</f>
        <v>0</v>
      </c>
      <c r="P180" s="108">
        <f>P104+P142+P179</f>
        <v>0</v>
      </c>
    </row>
  </sheetData>
  <sheetProtection algorithmName="SHA-512" hashValue="dTWPgTUg3hzeuRDxZU7tXsoHWs0N7Hb1Srv82Q9X2JbkZXoVIlDEST83oY/RMbOkpgQv4AVI7KL4zYxaf7Q0Gw==" saltValue="UgQRg/In3DUFsfPFh7aIlQ==" spinCount="100000" sheet="1" objects="1" scenarios="1"/>
  <autoFilter ref="B23:Q23" xr:uid="{00000000-0009-0000-0000-000006000000}"/>
  <mergeCells count="137">
    <mergeCell ref="B52:C52"/>
    <mergeCell ref="B53:C53"/>
    <mergeCell ref="B54:C54"/>
    <mergeCell ref="L20:L23"/>
    <mergeCell ref="E19:E22"/>
    <mergeCell ref="B104:C104"/>
    <mergeCell ref="B49:C49"/>
    <mergeCell ref="B50:C50"/>
    <mergeCell ref="B51:C51"/>
    <mergeCell ref="B103:C103"/>
    <mergeCell ref="B44:C44"/>
    <mergeCell ref="B45:C45"/>
    <mergeCell ref="B46:C46"/>
    <mergeCell ref="B47:C47"/>
    <mergeCell ref="B48:C48"/>
    <mergeCell ref="B42:C42"/>
    <mergeCell ref="B43:C43"/>
    <mergeCell ref="B55:C55"/>
    <mergeCell ref="B56:C56"/>
    <mergeCell ref="B37:C37"/>
    <mergeCell ref="B38:C38"/>
    <mergeCell ref="B39:C39"/>
    <mergeCell ref="B40:C40"/>
    <mergeCell ref="B41:C41"/>
    <mergeCell ref="B32:C32"/>
    <mergeCell ref="B33:C33"/>
    <mergeCell ref="B34:C34"/>
    <mergeCell ref="B35:C35"/>
    <mergeCell ref="B36:C36"/>
    <mergeCell ref="B28:C28"/>
    <mergeCell ref="B29:C29"/>
    <mergeCell ref="B30:C30"/>
    <mergeCell ref="B31:C31"/>
    <mergeCell ref="O9:P9"/>
    <mergeCell ref="O12:P12"/>
    <mergeCell ref="O10:P10"/>
    <mergeCell ref="O19:P19"/>
    <mergeCell ref="N19:N23"/>
    <mergeCell ref="P20:P23"/>
    <mergeCell ref="O20:O23"/>
    <mergeCell ref="F20:H22"/>
    <mergeCell ref="I20:K22"/>
    <mergeCell ref="B16:M17"/>
    <mergeCell ref="D19:D23"/>
    <mergeCell ref="F19:L19"/>
    <mergeCell ref="M19:M23"/>
    <mergeCell ref="B19:C23"/>
    <mergeCell ref="B24:C24"/>
    <mergeCell ref="B25:C25"/>
    <mergeCell ref="B26:C26"/>
    <mergeCell ref="B27:C27"/>
    <mergeCell ref="B57:C57"/>
    <mergeCell ref="B58:C58"/>
    <mergeCell ref="B59:C59"/>
    <mergeCell ref="B60:C60"/>
    <mergeCell ref="B61:C61"/>
    <mergeCell ref="B179:C179"/>
    <mergeCell ref="B180:C180"/>
    <mergeCell ref="A106:A142"/>
    <mergeCell ref="A144:A179"/>
    <mergeCell ref="B154:C154"/>
    <mergeCell ref="B155:C155"/>
    <mergeCell ref="B156:C156"/>
    <mergeCell ref="B157:C157"/>
    <mergeCell ref="B178:C178"/>
    <mergeCell ref="B149:C149"/>
    <mergeCell ref="B150:C150"/>
    <mergeCell ref="B151:C151"/>
    <mergeCell ref="B152:C152"/>
    <mergeCell ref="B153:C153"/>
    <mergeCell ref="B142:C142"/>
    <mergeCell ref="B144:C144"/>
    <mergeCell ref="B146:C146"/>
    <mergeCell ref="B147:C147"/>
    <mergeCell ref="B148:C148"/>
    <mergeCell ref="B67:C67"/>
    <mergeCell ref="B68:C68"/>
    <mergeCell ref="B69:C69"/>
    <mergeCell ref="B70:C70"/>
    <mergeCell ref="B71:C71"/>
    <mergeCell ref="B62:C62"/>
    <mergeCell ref="B63:C63"/>
    <mergeCell ref="B64:C64"/>
    <mergeCell ref="B65:C65"/>
    <mergeCell ref="B66:C66"/>
    <mergeCell ref="B77:C77"/>
    <mergeCell ref="B78:C78"/>
    <mergeCell ref="B79:C79"/>
    <mergeCell ref="B80:C80"/>
    <mergeCell ref="B81:C81"/>
    <mergeCell ref="B72:C72"/>
    <mergeCell ref="B73:C73"/>
    <mergeCell ref="B74:C74"/>
    <mergeCell ref="B75:C75"/>
    <mergeCell ref="B76:C76"/>
    <mergeCell ref="B87:C87"/>
    <mergeCell ref="B88:C88"/>
    <mergeCell ref="B89:C89"/>
    <mergeCell ref="B90:C90"/>
    <mergeCell ref="B91:C91"/>
    <mergeCell ref="B82:C82"/>
    <mergeCell ref="B83:C83"/>
    <mergeCell ref="B84:C84"/>
    <mergeCell ref="B85:C85"/>
    <mergeCell ref="B86:C86"/>
    <mergeCell ref="B94:C94"/>
    <mergeCell ref="B95:C95"/>
    <mergeCell ref="B96:C96"/>
    <mergeCell ref="B97:C97"/>
    <mergeCell ref="B98:C98"/>
    <mergeCell ref="B99:C99"/>
    <mergeCell ref="B100:C100"/>
    <mergeCell ref="B101:C101"/>
    <mergeCell ref="B92:C92"/>
    <mergeCell ref="B93:C93"/>
    <mergeCell ref="B162:C162"/>
    <mergeCell ref="B163:C163"/>
    <mergeCell ref="B164:C164"/>
    <mergeCell ref="B165:C165"/>
    <mergeCell ref="B166:C166"/>
    <mergeCell ref="B102:C102"/>
    <mergeCell ref="B158:C158"/>
    <mergeCell ref="B159:C159"/>
    <mergeCell ref="B160:C160"/>
    <mergeCell ref="B161:C161"/>
    <mergeCell ref="B145:C145"/>
    <mergeCell ref="B177:C177"/>
    <mergeCell ref="B172:C172"/>
    <mergeCell ref="B173:C173"/>
    <mergeCell ref="B174:C174"/>
    <mergeCell ref="B175:C175"/>
    <mergeCell ref="B176:C176"/>
    <mergeCell ref="B167:C167"/>
    <mergeCell ref="B168:C168"/>
    <mergeCell ref="B169:C169"/>
    <mergeCell ref="B170:C170"/>
    <mergeCell ref="B171:C171"/>
  </mergeCells>
  <phoneticPr fontId="1"/>
  <dataValidations count="1">
    <dataValidation type="list" allowBlank="1" showInputMessage="1" showErrorMessage="1" sqref="D144:D178" xr:uid="{00000000-0002-0000-0600-000000000000}">
      <formula1>"製材区分（製材・集成材・ＣＬＴ等）,木質ボード（パーティクルボード）,木質ボード（硬質繊維板）,木質ボード（中質繊維板）,木質ボード（軟質繊維板）,合板区分（合板・ＬＶＬ等）"</formula1>
    </dataValidation>
  </dataValidations>
  <pageMargins left="0.7" right="0.7" top="0.75" bottom="0.75" header="0.3" footer="0.3"/>
  <pageSetup paperSize="8" scale="43"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'99_炭素貯蔵量算定データベース'!$O$11:$O$19</xm:f>
          </x14:formula1>
          <xm:sqref>I144:I178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79998168889431442"/>
    <pageSetUpPr fitToPage="1"/>
  </sheetPr>
  <dimension ref="A8:P88"/>
  <sheetViews>
    <sheetView topLeftCell="C63" zoomScale="50" zoomScaleNormal="50" workbookViewId="0">
      <selection activeCell="M70" sqref="M70"/>
    </sheetView>
  </sheetViews>
  <sheetFormatPr defaultColWidth="9" defaultRowHeight="24.9" customHeight="1"/>
  <cols>
    <col min="1" max="1" width="3" style="51" customWidth="1"/>
    <col min="2" max="3" width="4.88671875" style="51" customWidth="1"/>
    <col min="4" max="4" width="31.21875" style="51" customWidth="1"/>
    <col min="5" max="5" width="32.88671875" style="68" customWidth="1"/>
    <col min="6" max="12" width="20.6640625" style="51" customWidth="1"/>
    <col min="13" max="13" width="25.44140625" style="51" customWidth="1"/>
    <col min="14" max="14" width="16.88671875" style="51" customWidth="1"/>
    <col min="15" max="15" width="26.44140625" style="51" customWidth="1"/>
    <col min="16" max="17" width="20.6640625" style="51" customWidth="1"/>
    <col min="18" max="16384" width="9" style="51"/>
  </cols>
  <sheetData>
    <row r="8" spans="2:16" ht="24.9" customHeight="1">
      <c r="N8" s="52" t="s">
        <v>106</v>
      </c>
      <c r="O8" s="53" t="str">
        <f>IF('1_入力シート (記入例) '!D3=0,"",'1_入力シート (記入例) '!D3)</f>
        <v>2025年○月○日</v>
      </c>
    </row>
    <row r="9" spans="2:16" ht="24.9" customHeight="1">
      <c r="N9" s="52" t="s">
        <v>107</v>
      </c>
      <c r="O9" s="436" t="str">
        <f>IF('1_入力シート (記入例) '!D4=0,"",'1_入力シート (記入例) '!D4)</f>
        <v>○○○○</v>
      </c>
      <c r="P9" s="274"/>
    </row>
    <row r="10" spans="2:16" ht="24.9" customHeight="1">
      <c r="N10" s="52" t="s">
        <v>108</v>
      </c>
      <c r="O10" s="436" t="str">
        <f>IF('1_入力シート (記入例) '!D5=0,"",'1_入力シート (記入例) '!D5)</f>
        <v>○○邸</v>
      </c>
      <c r="P10" s="274"/>
    </row>
    <row r="11" spans="2:16" ht="24.9" customHeight="1">
      <c r="N11" s="52" t="s">
        <v>109</v>
      </c>
      <c r="O11" s="109">
        <f>IF('1_入力シート (記入例) '!D6=0,"",'1_入力シート (記入例) '!D6)</f>
        <v>165</v>
      </c>
      <c r="P11" s="51" t="s">
        <v>110</v>
      </c>
    </row>
    <row r="12" spans="2:16" ht="24.9" customHeight="1">
      <c r="N12" s="52" t="s">
        <v>111</v>
      </c>
      <c r="O12" s="436" t="str">
        <f>IF('1_入力シート (記入例) '!D7=0,"",'1_入力シート (記入例) '!D7)</f>
        <v>○○○○</v>
      </c>
      <c r="P12" s="274"/>
    </row>
    <row r="16" spans="2:16" ht="24.9" customHeight="1">
      <c r="B16" s="404" t="s">
        <v>335</v>
      </c>
      <c r="C16" s="404"/>
      <c r="D16" s="404"/>
      <c r="E16" s="404"/>
      <c r="F16" s="404"/>
      <c r="G16" s="404"/>
      <c r="H16" s="404"/>
      <c r="I16" s="404"/>
      <c r="J16" s="404"/>
      <c r="K16" s="404"/>
      <c r="L16" s="404"/>
      <c r="M16" s="404"/>
    </row>
    <row r="17" spans="2:16" ht="24.9" customHeight="1">
      <c r="B17" s="404"/>
      <c r="C17" s="404"/>
      <c r="D17" s="404"/>
      <c r="E17" s="404"/>
      <c r="F17" s="404"/>
      <c r="G17" s="404"/>
      <c r="H17" s="404"/>
      <c r="I17" s="404"/>
      <c r="J17" s="404"/>
      <c r="K17" s="404"/>
      <c r="L17" s="404"/>
      <c r="M17" s="404"/>
    </row>
    <row r="19" spans="2:16" ht="24.9" customHeight="1">
      <c r="B19" s="414" t="s">
        <v>112</v>
      </c>
      <c r="C19" s="415"/>
      <c r="D19" s="405" t="s">
        <v>113</v>
      </c>
      <c r="E19" s="427" t="s">
        <v>118</v>
      </c>
      <c r="F19" s="408" t="s">
        <v>114</v>
      </c>
      <c r="G19" s="409"/>
      <c r="H19" s="409"/>
      <c r="I19" s="409"/>
      <c r="J19" s="409"/>
      <c r="K19" s="409"/>
      <c r="L19" s="410"/>
      <c r="M19" s="411" t="s">
        <v>115</v>
      </c>
      <c r="N19" s="424" t="s">
        <v>116</v>
      </c>
      <c r="O19" s="410" t="s">
        <v>117</v>
      </c>
      <c r="P19" s="423"/>
    </row>
    <row r="20" spans="2:16" ht="27" customHeight="1">
      <c r="B20" s="416"/>
      <c r="C20" s="417"/>
      <c r="D20" s="406"/>
      <c r="E20" s="299"/>
      <c r="F20" s="424" t="s">
        <v>119</v>
      </c>
      <c r="G20" s="430"/>
      <c r="H20" s="431"/>
      <c r="I20" s="432" t="s">
        <v>120</v>
      </c>
      <c r="J20" s="433"/>
      <c r="K20" s="434"/>
      <c r="L20" s="427" t="s">
        <v>121</v>
      </c>
      <c r="M20" s="412"/>
      <c r="N20" s="425"/>
      <c r="O20" s="427" t="s">
        <v>122</v>
      </c>
      <c r="P20" s="427" t="s">
        <v>123</v>
      </c>
    </row>
    <row r="21" spans="2:16" ht="27" customHeight="1">
      <c r="B21" s="416"/>
      <c r="C21" s="417"/>
      <c r="D21" s="406"/>
      <c r="E21" s="299"/>
      <c r="F21" s="309"/>
      <c r="G21" s="306"/>
      <c r="H21" s="310"/>
      <c r="I21" s="309"/>
      <c r="J21" s="306"/>
      <c r="K21" s="310"/>
      <c r="L21" s="428"/>
      <c r="M21" s="412"/>
      <c r="N21" s="425"/>
      <c r="O21" s="428"/>
      <c r="P21" s="428"/>
    </row>
    <row r="22" spans="2:16" ht="27" customHeight="1">
      <c r="B22" s="416"/>
      <c r="C22" s="417"/>
      <c r="D22" s="406"/>
      <c r="E22" s="299"/>
      <c r="F22" s="311"/>
      <c r="G22" s="337"/>
      <c r="H22" s="312"/>
      <c r="I22" s="311"/>
      <c r="J22" s="337"/>
      <c r="K22" s="312"/>
      <c r="L22" s="428"/>
      <c r="M22" s="412"/>
      <c r="N22" s="425"/>
      <c r="O22" s="428"/>
      <c r="P22" s="428"/>
    </row>
    <row r="23" spans="2:16" ht="36.75" customHeight="1">
      <c r="B23" s="418"/>
      <c r="C23" s="419"/>
      <c r="D23" s="407"/>
      <c r="E23" s="56"/>
      <c r="F23" s="55" t="s">
        <v>124</v>
      </c>
      <c r="G23" s="55" t="s">
        <v>125</v>
      </c>
      <c r="H23" s="55" t="s">
        <v>126</v>
      </c>
      <c r="I23" s="56" t="s">
        <v>124</v>
      </c>
      <c r="J23" s="56" t="s">
        <v>125</v>
      </c>
      <c r="K23" s="56" t="s">
        <v>126</v>
      </c>
      <c r="L23" s="429"/>
      <c r="M23" s="413"/>
      <c r="N23" s="426"/>
      <c r="O23" s="429"/>
      <c r="P23" s="429"/>
    </row>
    <row r="24" spans="2:16" ht="27.75" customHeight="1">
      <c r="B24" s="395">
        <v>1</v>
      </c>
      <c r="C24" s="277"/>
      <c r="D24" s="256" t="str">
        <f>IF('1_入力シート (記入例) '!C14=0,"",'1_入力シート (記入例) '!C14)</f>
        <v>製材区分（製材・集成材・ＣＬＴ等）</v>
      </c>
      <c r="E24" s="257" t="str">
        <f>IF('1_入力シート (記入例) '!E14=0,"",'1_入力シート (記入例) '!E14)</f>
        <v>製材、１０５ｍｍ正角材、柱</v>
      </c>
      <c r="F24" s="199" t="str">
        <f>IF('1_入力シート (記入例) '!G14=0,"",'1_入力シート (記入例) '!G14)</f>
        <v>スギ</v>
      </c>
      <c r="G24" s="200">
        <f>IF('1_入力シート (記入例) '!H14=0,0,'1_入力シート (記入例) '!H14)</f>
        <v>8</v>
      </c>
      <c r="H24" s="201">
        <f>IFERROR(IF(D24='99_炭素貯蔵量算定データベース'!$B$3,VLOOKUP(F24,'99_炭素貯蔵量算定データベース'!$F$3:$H$66,3,FALSE),IF(D24='99_炭素貯蔵量算定データベース'!$B$4,'99_炭素貯蔵量算定データベース'!$C$4,IF(D24='99_炭素貯蔵量算定データベース'!$B$5,'99_炭素貯蔵量算定データベース'!$C$5,IF(D24='99_炭素貯蔵量算定データベース'!$B$6,'99_炭素貯蔵量算定データベース'!$C$6,IF(D24='99_炭素貯蔵量算定データベース'!$B$7,'99_炭素貯蔵量算定データベース'!$C$7,IF(D24='99_炭素貯蔵量算定データベース'!$B$8,'99_炭素貯蔵量算定データベース'!$C$8,"")))))),"")</f>
        <v>0.3306</v>
      </c>
      <c r="I24" s="200"/>
      <c r="J24" s="200"/>
      <c r="K24" s="201" t="str">
        <f>IFERROR(IF(D24='99_炭素貯蔵量算定データベース'!$B$3,VLOOKUP(I24,'99_炭素貯蔵量算定データベース'!$J$3:$L$85,3,FALSE),IF(D24='99_炭素貯蔵量算定データベース'!$B$4,'99_炭素貯蔵量算定データベース'!$C$4,IF(D24='99_炭素貯蔵量算定データベース'!$B$5,'99_炭素貯蔵量算定データベース'!$C$5,IF(D24='99_炭素貯蔵量算定データベース'!$B$6,'99_炭素貯蔵量算定データベース'!$C$6,IF(D24='99_炭素貯蔵量算定データベース'!$B$7,'99_炭素貯蔵量算定データベース'!$C$7,IF(D24='99_炭素貯蔵量算定データベース'!$B$8,'99_炭素貯蔵量算定データベース'!$C$8,"")))))),"")</f>
        <v/>
      </c>
      <c r="L24" s="58">
        <f>IF(G24+J24=0,0,G24+J24)</f>
        <v>8</v>
      </c>
      <c r="M24" s="59">
        <f>IFERROR(VLOOKUP(D24,'99_炭素貯蔵量算定データベース'!$B$3:$D$8,3,FALSE),"")</f>
        <v>0.5</v>
      </c>
      <c r="N24" s="58">
        <f t="array" ref="N24">IF(IFERROR(SUM(IF(ISERROR(O24:P24),"",O24:P24)),"")=0,"",IFERROR(SUM(IF(ISERROR(O24:P24),"",O24:P24)),""))</f>
        <v>4.8</v>
      </c>
      <c r="O24" s="58">
        <f>IF(IFERROR(ROUND(G24*H24*M24*44/12,1),"")=0,"",IFERROR(ROUND(G24*H24*M24*44/12,1),""))</f>
        <v>4.8</v>
      </c>
      <c r="P24" s="58" t="str">
        <f>IF(IFERROR(ROUND(J24*K24*M24*44/12,1),"")=0,"",IFERROR(ROUND(J24*K24*M24*44/12,1),""))</f>
        <v/>
      </c>
    </row>
    <row r="25" spans="2:16" ht="27.75" customHeight="1">
      <c r="B25" s="395">
        <f>B24+1</f>
        <v>2</v>
      </c>
      <c r="C25" s="277"/>
      <c r="D25" s="256" t="str">
        <f>IF('1_入力シート (記入例) '!C15=0,"",'1_入力シート (記入例) '!C15)</f>
        <v>製材区分（製材・集成材・ＣＬＴ等）</v>
      </c>
      <c r="E25" s="257" t="str">
        <f>IF('1_入力シート (記入例) '!E15=0,"",'1_入力シート (記入例) '!E15)</f>
        <v>製材、１０５ｍｍ正角材、土台</v>
      </c>
      <c r="F25" s="199" t="str">
        <f>IF('1_入力シート (記入例) '!G15=0,"",'1_入力シート (記入例) '!G15)</f>
        <v>ヒノキ</v>
      </c>
      <c r="G25" s="200">
        <f>IF('1_入力シート (記入例) '!H15=0,0,'1_入力シート (記入例) '!H15)</f>
        <v>2</v>
      </c>
      <c r="H25" s="201">
        <f>IFERROR(IF(D25='99_炭素貯蔵量算定データベース'!$B$3,VLOOKUP(F25,'99_炭素貯蔵量算定データベース'!$F$3:$H$66,3,FALSE),IF(D25='99_炭素貯蔵量算定データベース'!$B$4,'99_炭素貯蔵量算定データベース'!$C$4,IF(D25='99_炭素貯蔵量算定データベース'!$B$5,'99_炭素貯蔵量算定データベース'!$C$5,IF(D25='99_炭素貯蔵量算定データベース'!$B$6,'99_炭素貯蔵量算定データベース'!$C$6,IF(D25='99_炭素貯蔵量算定データベース'!$B$7,'99_炭素貯蔵量算定データベース'!$C$7,IF(D25='99_炭素貯蔵量算定データベース'!$B$8,'99_炭素貯蔵量算定データベース'!$C$8,"")))))),"")</f>
        <v>0.38279999999999997</v>
      </c>
      <c r="I25" s="200"/>
      <c r="J25" s="200"/>
      <c r="K25" s="201" t="str">
        <f>IFERROR(IF(D25='99_炭素貯蔵量算定データベース'!$B$3,VLOOKUP(I25,'99_炭素貯蔵量算定データベース'!$J$3:$L$85,3,FALSE),IF(D25='99_炭素貯蔵量算定データベース'!$B$4,'99_炭素貯蔵量算定データベース'!$C$4,IF(D25='99_炭素貯蔵量算定データベース'!$B$5,'99_炭素貯蔵量算定データベース'!$C$5,IF(D25='99_炭素貯蔵量算定データベース'!$B$6,'99_炭素貯蔵量算定データベース'!$C$6,IF(D25='99_炭素貯蔵量算定データベース'!$B$7,'99_炭素貯蔵量算定データベース'!$C$7,IF(D25='99_炭素貯蔵量算定データベース'!$B$8,'99_炭素貯蔵量算定データベース'!$C$8,"")))))),"")</f>
        <v/>
      </c>
      <c r="L25" s="58">
        <f>IF(G25+J25=0,0,G25+J25)</f>
        <v>2</v>
      </c>
      <c r="M25" s="59">
        <f>IFERROR(VLOOKUP(D25,'99_炭素貯蔵量算定データベース'!$B$3:$D$8,3,FALSE),"")</f>
        <v>0.5</v>
      </c>
      <c r="N25" s="58">
        <f t="array" ref="N25">IF(IFERROR(SUM(IF(ISERROR(O25:P25),"",O25:P25)),"")=0,"",IFERROR(SUM(IF(ISERROR(O25:P25),"",O25:P25)),""))</f>
        <v>1.4</v>
      </c>
      <c r="O25" s="58">
        <f>IF(IFERROR(ROUND(G25*H25*M25*44/12,1),"")=0,"",IFERROR(ROUND(G25*H25*M25*44/12,1),""))</f>
        <v>1.4</v>
      </c>
      <c r="P25" s="58" t="str">
        <f>IF(IFERROR(ROUND(J25*K25*M25*44/12,1),"")=0,"",IFERROR(ROUND(J25*K25*M25*44/12,1),""))</f>
        <v/>
      </c>
    </row>
    <row r="26" spans="2:16" ht="27.75" customHeight="1">
      <c r="B26" s="395">
        <f>B25+1</f>
        <v>3</v>
      </c>
      <c r="C26" s="277"/>
      <c r="D26" s="256" t="str">
        <f>IF('1_入力シート (記入例) '!C16=0,"",'1_入力シート (記入例) '!C16)</f>
        <v>製材区分（製材・集成材・ＣＬＴ等）</v>
      </c>
      <c r="E26" s="257" t="str">
        <f>IF('1_入力シート (記入例) '!E16=0,"",'1_入力シート (記入例) '!E16)</f>
        <v>集成材（ヒノキ＋スギ）、105×210、240、270mm、梁のうちヒノキ</v>
      </c>
      <c r="F26" s="199" t="str">
        <f>IF('1_入力シート (記入例) '!G16=0,"",'1_入力シート (記入例) '!G16)</f>
        <v>ヒノキ</v>
      </c>
      <c r="G26" s="200">
        <f>IF('1_入力シート (記入例) '!H16=0,0,'1_入力シート (記入例) '!H16)</f>
        <v>1</v>
      </c>
      <c r="H26" s="201">
        <f>IFERROR(IF(D26='99_炭素貯蔵量算定データベース'!$B$3,VLOOKUP(F26,'99_炭素貯蔵量算定データベース'!$F$3:$H$66,3,FALSE),IF(D26='99_炭素貯蔵量算定データベース'!$B$4,'99_炭素貯蔵量算定データベース'!$C$4,IF(D26='99_炭素貯蔵量算定データベース'!$B$5,'99_炭素貯蔵量算定データベース'!$C$5,IF(D26='99_炭素貯蔵量算定データベース'!$B$6,'99_炭素貯蔵量算定データベース'!$C$6,IF(D26='99_炭素貯蔵量算定データベース'!$B$7,'99_炭素貯蔵量算定データベース'!$C$7,IF(D26='99_炭素貯蔵量算定データベース'!$B$8,'99_炭素貯蔵量算定データベース'!$C$8,"")))))),"")</f>
        <v>0.38279999999999997</v>
      </c>
      <c r="I26" s="200"/>
      <c r="J26" s="200"/>
      <c r="K26" s="201" t="str">
        <f>IFERROR(IF(D26='99_炭素貯蔵量算定データベース'!$B$3,VLOOKUP(I26,'99_炭素貯蔵量算定データベース'!$J$3:$L$85,3,FALSE),IF(D26='99_炭素貯蔵量算定データベース'!$B$4,'99_炭素貯蔵量算定データベース'!$C$4,IF(D26='99_炭素貯蔵量算定データベース'!$B$5,'99_炭素貯蔵量算定データベース'!$C$5,IF(D26='99_炭素貯蔵量算定データベース'!$B$6,'99_炭素貯蔵量算定データベース'!$C$6,IF(D26='99_炭素貯蔵量算定データベース'!$B$7,'99_炭素貯蔵量算定データベース'!$C$7,IF(D26='99_炭素貯蔵量算定データベース'!$B$8,'99_炭素貯蔵量算定データベース'!$C$8,"")))))),"")</f>
        <v/>
      </c>
      <c r="L26" s="58">
        <f t="shared" ref="L26:L69" si="0">IF(G26+J26=0,0,G26+J26)</f>
        <v>1</v>
      </c>
      <c r="M26" s="59">
        <f>IFERROR(VLOOKUP(D26,'99_炭素貯蔵量算定データベース'!$B$3:$D$8,3,FALSE),"")</f>
        <v>0.5</v>
      </c>
      <c r="N26" s="58">
        <f t="array" ref="N26">IF(IFERROR(SUM(IF(ISERROR(O26:P26),"",O26:P26)),"")=0,"",IFERROR(SUM(IF(ISERROR(O26:P26),"",O26:P26)),""))</f>
        <v>0.7</v>
      </c>
      <c r="O26" s="58">
        <f t="shared" ref="O26:O69" si="1">IF(IFERROR(ROUND(G26*H26*M26*44/12,1),"")=0,"",IFERROR(ROUND(G26*H26*M26*44/12,1),""))</f>
        <v>0.7</v>
      </c>
      <c r="P26" s="58" t="str">
        <f t="shared" ref="P26:P69" si="2">IF(IFERROR(ROUND(J26*K26*M26*44/12,1),"")=0,"",IFERROR(ROUND(J26*K26*M26*44/12,1),""))</f>
        <v/>
      </c>
    </row>
    <row r="27" spans="2:16" ht="27.75" customHeight="1">
      <c r="B27" s="395">
        <f t="shared" ref="B27:B52" si="3">B26+1</f>
        <v>4</v>
      </c>
      <c r="C27" s="277"/>
      <c r="D27" s="256" t="str">
        <f>IF('1_入力シート (記入例) '!C17=0,"",'1_入力シート (記入例) '!C17)</f>
        <v>製材区分（製材・集成材・ＣＬＴ等）</v>
      </c>
      <c r="E27" s="257" t="str">
        <f>IF('1_入力シート (記入例) '!E17=0,"",'1_入力シート (記入例) '!E17)</f>
        <v>集成材（ヒノキ＋スギ）、105×210、240、270mm、梁のうちスギ</v>
      </c>
      <c r="F27" s="199" t="str">
        <f>IF('1_入力シート (記入例) '!G17=0,"",'1_入力シート (記入例) '!G17)</f>
        <v>スギ</v>
      </c>
      <c r="G27" s="200">
        <f>IF('1_入力シート (記入例) '!H17=0,0,'1_入力シート (記入例) '!H17)</f>
        <v>2</v>
      </c>
      <c r="H27" s="201">
        <f>IFERROR(IF(D27='99_炭素貯蔵量算定データベース'!$B$3,VLOOKUP(F27,'99_炭素貯蔵量算定データベース'!$F$3:$H$66,3,FALSE),IF(D27='99_炭素貯蔵量算定データベース'!$B$4,'99_炭素貯蔵量算定データベース'!$C$4,IF(D27='99_炭素貯蔵量算定データベース'!$B$5,'99_炭素貯蔵量算定データベース'!$C$5,IF(D27='99_炭素貯蔵量算定データベース'!$B$6,'99_炭素貯蔵量算定データベース'!$C$6,IF(D27='99_炭素貯蔵量算定データベース'!$B$7,'99_炭素貯蔵量算定データベース'!$C$7,IF(D27='99_炭素貯蔵量算定データベース'!$B$8,'99_炭素貯蔵量算定データベース'!$C$8,"")))))),"")</f>
        <v>0.3306</v>
      </c>
      <c r="I27" s="200"/>
      <c r="J27" s="200"/>
      <c r="K27" s="201" t="str">
        <f>IFERROR(IF(D27='99_炭素貯蔵量算定データベース'!$B$3,VLOOKUP(I27,'99_炭素貯蔵量算定データベース'!$J$3:$L$85,3,FALSE),IF(D27='99_炭素貯蔵量算定データベース'!$B$4,'99_炭素貯蔵量算定データベース'!$C$4,IF(D27='99_炭素貯蔵量算定データベース'!$B$5,'99_炭素貯蔵量算定データベース'!$C$5,IF(D27='99_炭素貯蔵量算定データベース'!$B$6,'99_炭素貯蔵量算定データベース'!$C$6,IF(D27='99_炭素貯蔵量算定データベース'!$B$7,'99_炭素貯蔵量算定データベース'!$C$7,IF(D27='99_炭素貯蔵量算定データベース'!$B$8,'99_炭素貯蔵量算定データベース'!$C$8,"")))))),"")</f>
        <v/>
      </c>
      <c r="L27" s="58">
        <f t="shared" si="0"/>
        <v>2</v>
      </c>
      <c r="M27" s="59">
        <f>IFERROR(VLOOKUP(D27,'99_炭素貯蔵量算定データベース'!$B$3:$D$8,3,FALSE),"")</f>
        <v>0.5</v>
      </c>
      <c r="N27" s="58">
        <f t="array" ref="N27">IF(IFERROR(SUM(IF(ISERROR(O27:P27),"",O27:P27)),"")=0,"",IFERROR(SUM(IF(ISERROR(O27:P27),"",O27:P27)),""))</f>
        <v>1.2</v>
      </c>
      <c r="O27" s="58">
        <f t="shared" si="1"/>
        <v>1.2</v>
      </c>
      <c r="P27" s="58" t="str">
        <f t="shared" si="2"/>
        <v/>
      </c>
    </row>
    <row r="28" spans="2:16" ht="27.75" customHeight="1" thickBot="1">
      <c r="B28" s="414">
        <f t="shared" si="3"/>
        <v>5</v>
      </c>
      <c r="C28" s="415"/>
      <c r="D28" s="258" t="str">
        <f>IF('1_入力シート (記入例) '!C18=0,"",'1_入力シート (記入例) '!C18)</f>
        <v>製材区分（製材・集成材・ＣＬＴ等）</v>
      </c>
      <c r="E28" s="259" t="str">
        <f>IF('1_入力シート (記入例) '!E18=0,"",'1_入力シート (記入例) '!E18)</f>
        <v>ＣＬＴ（スギ、ヒノキ）、1820×1820×90mm、壁</v>
      </c>
      <c r="F28" s="211" t="str">
        <f>IF('1_入力シート (記入例) '!G18=0,"",'1_入力シート (記入例) '!G18)</f>
        <v>スギ</v>
      </c>
      <c r="G28" s="212">
        <f>IF('1_入力シート (記入例) '!H18=0,0,'1_入力シート (記入例) '!H18)</f>
        <v>2</v>
      </c>
      <c r="H28" s="201">
        <f>IFERROR(IF(D28='99_炭素貯蔵量算定データベース'!$B$3,VLOOKUP(F28,'99_炭素貯蔵量算定データベース'!$F$3:$H$66,3,FALSE),IF(D28='99_炭素貯蔵量算定データベース'!$B$4,'99_炭素貯蔵量算定データベース'!$C$4,IF(D28='99_炭素貯蔵量算定データベース'!$B$5,'99_炭素貯蔵量算定データベース'!$C$5,IF(D28='99_炭素貯蔵量算定データベース'!$B$6,'99_炭素貯蔵量算定データベース'!$C$6,IF(D28='99_炭素貯蔵量算定データベース'!$B$7,'99_炭素貯蔵量算定データベース'!$C$7,IF(D28='99_炭素貯蔵量算定データベース'!$B$8,'99_炭素貯蔵量算定データベース'!$C$8,"")))))),"")</f>
        <v>0.3306</v>
      </c>
      <c r="I28" s="200"/>
      <c r="J28" s="200"/>
      <c r="K28" s="201" t="str">
        <f>IFERROR(IF(D28='99_炭素貯蔵量算定データベース'!$B$3,VLOOKUP(I28,'99_炭素貯蔵量算定データベース'!$J$3:$L$85,3,FALSE),IF(D28='99_炭素貯蔵量算定データベース'!$B$4,'99_炭素貯蔵量算定データベース'!$C$4,IF(D28='99_炭素貯蔵量算定データベース'!$B$5,'99_炭素貯蔵量算定データベース'!$C$5,IF(D28='99_炭素貯蔵量算定データベース'!$B$6,'99_炭素貯蔵量算定データベース'!$C$6,IF(D28='99_炭素貯蔵量算定データベース'!$B$7,'99_炭素貯蔵量算定データベース'!$C$7,IF(D28='99_炭素貯蔵量算定データベース'!$B$8,'99_炭素貯蔵量算定データベース'!$C$8,"")))))),"")</f>
        <v/>
      </c>
      <c r="L28" s="58">
        <f t="shared" si="0"/>
        <v>2</v>
      </c>
      <c r="M28" s="59">
        <f>IFERROR(VLOOKUP(D28,'99_炭素貯蔵量算定データベース'!$B$3:$D$8,3,FALSE),"")</f>
        <v>0.5</v>
      </c>
      <c r="N28" s="58">
        <f t="array" ref="N28">IF(IFERROR(SUM(IF(ISERROR(O28:P28),"",O28:P28)),"")=0,"",IFERROR(SUM(IF(ISERROR(O28:P28),"",O28:P28)),""))</f>
        <v>1.2</v>
      </c>
      <c r="O28" s="58">
        <f t="shared" si="1"/>
        <v>1.2</v>
      </c>
      <c r="P28" s="58" t="str">
        <f t="shared" si="2"/>
        <v/>
      </c>
    </row>
    <row r="29" spans="2:16" ht="27.75" customHeight="1" thickTop="1">
      <c r="B29" s="437">
        <f t="shared" si="3"/>
        <v>6</v>
      </c>
      <c r="C29" s="438"/>
      <c r="D29" s="260" t="str">
        <f>IF('1_入力シート (記入例) '!C19=0,"",'1_入力シート (記入例) '!C19)</f>
        <v>合板区分（合板・ＬＶＬ等）</v>
      </c>
      <c r="E29" s="261" t="str">
        <f>IF('1_入力シート (記入例) '!E19=0,"",'1_入力シート (記入例) '!E19)</f>
        <v>構造用合板（スギ＋ベイマツ）、910×1820、2730mm、壁、床</v>
      </c>
      <c r="F29" s="213" t="str">
        <f>IF('1_入力シート (記入例) '!G19=0,"",'1_入力シート (記入例) '!G19)</f>
        <v/>
      </c>
      <c r="G29" s="214">
        <f>IF('1_入力シート (記入例) '!H19=0,0,'1_入力シート (記入例) '!H19)</f>
        <v>0</v>
      </c>
      <c r="H29" s="207">
        <f>IFERROR(IF(D29='99_炭素貯蔵量算定データベース'!$B$3,VLOOKUP(F29,'99_炭素貯蔵量算定データベース'!$F$3:$H$66,3,FALSE),IF(D29='99_炭素貯蔵量算定データベース'!$B$4,'99_炭素貯蔵量算定データベース'!$C$4,IF(D29='99_炭素貯蔵量算定データベース'!$B$5,'99_炭素貯蔵量算定データベース'!$C$5,IF(D29='99_炭素貯蔵量算定データベース'!$B$6,'99_炭素貯蔵量算定データベース'!$C$6,IF(D29='99_炭素貯蔵量算定データベース'!$B$7,'99_炭素貯蔵量算定データベース'!$C$7,IF(D29='99_炭素貯蔵量算定データベース'!$B$8,'99_炭素貯蔵量算定データベース'!$C$8,"")))))),"")</f>
        <v>0.54200000000000004</v>
      </c>
      <c r="I29" s="200"/>
      <c r="J29" s="200"/>
      <c r="K29" s="201">
        <f>IFERROR(IF(D29='99_炭素貯蔵量算定データベース'!$B$3,VLOOKUP(I29,'99_炭素貯蔵量算定データベース'!$J$3:$L$85,3,FALSE),IF(D29='99_炭素貯蔵量算定データベース'!$B$4,'99_炭素貯蔵量算定データベース'!$C$4,IF(D29='99_炭素貯蔵量算定データベース'!$B$5,'99_炭素貯蔵量算定データベース'!$C$5,IF(D29='99_炭素貯蔵量算定データベース'!$B$6,'99_炭素貯蔵量算定データベース'!$C$6,IF(D29='99_炭素貯蔵量算定データベース'!$B$7,'99_炭素貯蔵量算定データベース'!$C$7,IF(D29='99_炭素貯蔵量算定データベース'!$B$8,'99_炭素貯蔵量算定データベース'!$C$8,"")))))),"")</f>
        <v>0.54200000000000004</v>
      </c>
      <c r="L29" s="58">
        <f t="shared" si="0"/>
        <v>0</v>
      </c>
      <c r="M29" s="59">
        <f>IFERROR(VLOOKUP(D29,'99_炭素貯蔵量算定データベース'!$B$3:$D$8,3,FALSE),"")</f>
        <v>0.49299999999999999</v>
      </c>
      <c r="N29" s="58" t="str">
        <f t="array" ref="N29">IF(IFERROR(SUM(IF(ISERROR(O29:P29),"",O29:P29)),"")=0,"",IFERROR(SUM(IF(ISERROR(O29:P29),"",O29:P29)),""))</f>
        <v/>
      </c>
      <c r="O29" s="58" t="str">
        <f t="shared" si="1"/>
        <v/>
      </c>
      <c r="P29" s="58" t="str">
        <f t="shared" si="2"/>
        <v/>
      </c>
    </row>
    <row r="30" spans="2:16" ht="27.75" customHeight="1">
      <c r="B30" s="439">
        <f t="shared" si="3"/>
        <v>7</v>
      </c>
      <c r="C30" s="277"/>
      <c r="D30" s="256" t="str">
        <f>IF('1_入力シート (記入例) '!C20=0,"",'1_入力シート (記入例) '!C20)</f>
        <v>製材区分（製材・集成材・ＣＬＴ等）</v>
      </c>
      <c r="E30" s="257" t="str">
        <f>IF('1_入力シート (記入例) '!E20=0,"",'1_入力シート (記入例) '!E20)</f>
        <v>集成材（国産＋外国産）、105×210、240mm、梁</v>
      </c>
      <c r="F30" s="199" t="str">
        <f>IF('1_入力シート (記入例) '!G20=0,"",'1_入力シート (記入例) '!G20)</f>
        <v/>
      </c>
      <c r="G30" s="215">
        <f>IF('1_入力シート (記入例) '!H20=0,0,'1_入力シート (記入例) '!H20)</f>
        <v>0</v>
      </c>
      <c r="H30" s="207" t="str">
        <f>IFERROR(IF(D30='99_炭素貯蔵量算定データベース'!$B$3,VLOOKUP(F30,'99_炭素貯蔵量算定データベース'!$F$3:$H$66,3,FALSE),IF(D30='99_炭素貯蔵量算定データベース'!$B$4,'99_炭素貯蔵量算定データベース'!$C$4,IF(D30='99_炭素貯蔵量算定データベース'!$B$5,'99_炭素貯蔵量算定データベース'!$C$5,IF(D30='99_炭素貯蔵量算定データベース'!$B$6,'99_炭素貯蔵量算定データベース'!$C$6,IF(D30='99_炭素貯蔵量算定データベース'!$B$7,'99_炭素貯蔵量算定データベース'!$C$7,IF(D30='99_炭素貯蔵量算定データベース'!$B$8,'99_炭素貯蔵量算定データベース'!$C$8,"")))))),"")</f>
        <v/>
      </c>
      <c r="I30" s="200"/>
      <c r="J30" s="200"/>
      <c r="K30" s="201" t="str">
        <f>IFERROR(IF(D30='99_炭素貯蔵量算定データベース'!$B$3,VLOOKUP(I30,'99_炭素貯蔵量算定データベース'!$J$3:$L$85,3,FALSE),IF(D30='99_炭素貯蔵量算定データベース'!$B$4,'99_炭素貯蔵量算定データベース'!$C$4,IF(D30='99_炭素貯蔵量算定データベース'!$B$5,'99_炭素貯蔵量算定データベース'!$C$5,IF(D30='99_炭素貯蔵量算定データベース'!$B$6,'99_炭素貯蔵量算定データベース'!$C$6,IF(D30='99_炭素貯蔵量算定データベース'!$B$7,'99_炭素貯蔵量算定データベース'!$C$7,IF(D30='99_炭素貯蔵量算定データベース'!$B$8,'99_炭素貯蔵量算定データベース'!$C$8,"")))))),"")</f>
        <v/>
      </c>
      <c r="L30" s="58">
        <f t="shared" si="0"/>
        <v>0</v>
      </c>
      <c r="M30" s="59">
        <f>IFERROR(VLOOKUP(D30,'99_炭素貯蔵量算定データベース'!$B$3:$D$8,3,FALSE),"")</f>
        <v>0.5</v>
      </c>
      <c r="N30" s="58" t="str">
        <f t="array" ref="N30">IF(IFERROR(SUM(IF(ISERROR(O30:P30),"",O30:P30)),"")=0,"",IFERROR(SUM(IF(ISERROR(O30:P30),"",O30:P30)),""))</f>
        <v/>
      </c>
      <c r="O30" s="58" t="str">
        <f t="shared" si="1"/>
        <v/>
      </c>
      <c r="P30" s="58" t="str">
        <f t="shared" si="2"/>
        <v/>
      </c>
    </row>
    <row r="31" spans="2:16" ht="27.75" customHeight="1" thickBot="1">
      <c r="B31" s="440">
        <f t="shared" si="3"/>
        <v>8</v>
      </c>
      <c r="C31" s="441"/>
      <c r="D31" s="262" t="str">
        <f>IF('1_入力シート (記入例) '!C21=0,"",'1_入力シート (記入例) '!C21)</f>
        <v>合板区分（合板・ＬＶＬ等）</v>
      </c>
      <c r="E31" s="263" t="str">
        <f>IF('1_入力シート (記入例) '!E21=0,"",'1_入力シート (記入例) '!E21)</f>
        <v>LVL、105×210mm、梁</v>
      </c>
      <c r="F31" s="216" t="str">
        <f>IF('1_入力シート (記入例) '!G21=0,"",'1_入力シート (記入例) '!G21)</f>
        <v/>
      </c>
      <c r="G31" s="217">
        <f>IF('1_入力シート (記入例) '!H21=0,0,'1_入力シート (記入例) '!H21)</f>
        <v>0</v>
      </c>
      <c r="H31" s="207">
        <f>IFERROR(IF(D31='99_炭素貯蔵量算定データベース'!$B$3,VLOOKUP(F31,'99_炭素貯蔵量算定データベース'!$F$3:$H$66,3,FALSE),IF(D31='99_炭素貯蔵量算定データベース'!$B$4,'99_炭素貯蔵量算定データベース'!$C$4,IF(D31='99_炭素貯蔵量算定データベース'!$B$5,'99_炭素貯蔵量算定データベース'!$C$5,IF(D31='99_炭素貯蔵量算定データベース'!$B$6,'99_炭素貯蔵量算定データベース'!$C$6,IF(D31='99_炭素貯蔵量算定データベース'!$B$7,'99_炭素貯蔵量算定データベース'!$C$7,IF(D31='99_炭素貯蔵量算定データベース'!$B$8,'99_炭素貯蔵量算定データベース'!$C$8,"")))))),"")</f>
        <v>0.54200000000000004</v>
      </c>
      <c r="I31" s="200"/>
      <c r="J31" s="200"/>
      <c r="K31" s="201">
        <f>IFERROR(IF(D31='99_炭素貯蔵量算定データベース'!$B$3,VLOOKUP(I31,'99_炭素貯蔵量算定データベース'!$J$3:$L$85,3,FALSE),IF(D31='99_炭素貯蔵量算定データベース'!$B$4,'99_炭素貯蔵量算定データベース'!$C$4,IF(D31='99_炭素貯蔵量算定データベース'!$B$5,'99_炭素貯蔵量算定データベース'!$C$5,IF(D31='99_炭素貯蔵量算定データベース'!$B$6,'99_炭素貯蔵量算定データベース'!$C$6,IF(D31='99_炭素貯蔵量算定データベース'!$B$7,'99_炭素貯蔵量算定データベース'!$C$7,IF(D31='99_炭素貯蔵量算定データベース'!$B$8,'99_炭素貯蔵量算定データベース'!$C$8,"")))))),"")</f>
        <v>0.54200000000000004</v>
      </c>
      <c r="L31" s="58">
        <f t="shared" si="0"/>
        <v>0</v>
      </c>
      <c r="M31" s="59">
        <f>IFERROR(VLOOKUP(D31,'99_炭素貯蔵量算定データベース'!$B$3:$D$8,3,FALSE),"")</f>
        <v>0.49299999999999999</v>
      </c>
      <c r="N31" s="58" t="str">
        <f t="array" ref="N31">IF(IFERROR(SUM(IF(ISERROR(O31:P31),"",O31:P31)),"")=0,"",IFERROR(SUM(IF(ISERROR(O31:P31),"",O31:P31)),""))</f>
        <v/>
      </c>
      <c r="O31" s="58" t="str">
        <f t="shared" si="1"/>
        <v/>
      </c>
      <c r="P31" s="58" t="str">
        <f t="shared" si="2"/>
        <v/>
      </c>
    </row>
    <row r="32" spans="2:16" ht="27.75" customHeight="1" thickTop="1">
      <c r="B32" s="418">
        <f t="shared" si="3"/>
        <v>9</v>
      </c>
      <c r="C32" s="419"/>
      <c r="D32" s="264" t="str">
        <f>IF('1_入力シート (記入例) '!C22=0,"",'1_入力シート (記入例) '!C22)</f>
        <v>製材区分（製材・集成材・ＣＬＴ等）</v>
      </c>
      <c r="E32" s="265" t="str">
        <f>IF('1_入力シート (記入例) '!E22=0,"",'1_入力シート (記入例) '!E22)</f>
        <v>製材、羽柄材（間柱、母屋、垂木等）</v>
      </c>
      <c r="F32" s="218" t="str">
        <f>IF('1_入力シート (記入例) '!G22=0,"",'1_入力シート (記入例) '!G22)</f>
        <v>スギ</v>
      </c>
      <c r="G32" s="219">
        <f>IF('1_入力シート (記入例) '!H22=0,0,'1_入力シート (記入例) '!H22)</f>
        <v>2</v>
      </c>
      <c r="H32" s="201">
        <f>IFERROR(IF(D32='99_炭素貯蔵量算定データベース'!$B$3,VLOOKUP(F32,'99_炭素貯蔵量算定データベース'!$F$3:$H$66,3,FALSE),IF(D32='99_炭素貯蔵量算定データベース'!$B$4,'99_炭素貯蔵量算定データベース'!$C$4,IF(D32='99_炭素貯蔵量算定データベース'!$B$5,'99_炭素貯蔵量算定データベース'!$C$5,IF(D32='99_炭素貯蔵量算定データベース'!$B$6,'99_炭素貯蔵量算定データベース'!$C$6,IF(D32='99_炭素貯蔵量算定データベース'!$B$7,'99_炭素貯蔵量算定データベース'!$C$7,IF(D32='99_炭素貯蔵量算定データベース'!$B$8,'99_炭素貯蔵量算定データベース'!$C$8,"")))))),"")</f>
        <v>0.3306</v>
      </c>
      <c r="I32" s="200"/>
      <c r="J32" s="200"/>
      <c r="K32" s="201" t="str">
        <f>IFERROR(IF(D32='99_炭素貯蔵量算定データベース'!$B$3,VLOOKUP(I32,'99_炭素貯蔵量算定データベース'!$J$3:$L$85,3,FALSE),IF(D32='99_炭素貯蔵量算定データベース'!$B$4,'99_炭素貯蔵量算定データベース'!$C$4,IF(D32='99_炭素貯蔵量算定データベース'!$B$5,'99_炭素貯蔵量算定データベース'!$C$5,IF(D32='99_炭素貯蔵量算定データベース'!$B$6,'99_炭素貯蔵量算定データベース'!$C$6,IF(D32='99_炭素貯蔵量算定データベース'!$B$7,'99_炭素貯蔵量算定データベース'!$C$7,IF(D32='99_炭素貯蔵量算定データベース'!$B$8,'99_炭素貯蔵量算定データベース'!$C$8,"")))))),"")</f>
        <v/>
      </c>
      <c r="L32" s="58">
        <f t="shared" si="0"/>
        <v>2</v>
      </c>
      <c r="M32" s="59">
        <f>IFERROR(VLOOKUP(D32,'99_炭素貯蔵量算定データベース'!$B$3:$D$8,3,FALSE),"")</f>
        <v>0.5</v>
      </c>
      <c r="N32" s="58">
        <f t="array" ref="N32">IF(IFERROR(SUM(IF(ISERROR(O32:P32),"",O32:P32)),"")=0,"",IFERROR(SUM(IF(ISERROR(O32:P32),"",O32:P32)),""))</f>
        <v>1.2</v>
      </c>
      <c r="O32" s="58">
        <f t="shared" si="1"/>
        <v>1.2</v>
      </c>
      <c r="P32" s="58" t="str">
        <f t="shared" si="2"/>
        <v/>
      </c>
    </row>
    <row r="33" spans="2:16" ht="27.75" customHeight="1">
      <c r="B33" s="395">
        <f t="shared" si="3"/>
        <v>10</v>
      </c>
      <c r="C33" s="277"/>
      <c r="D33" s="256" t="str">
        <f>IF('1_入力シート (記入例) '!C23=0,"",'1_入力シート (記入例) '!C23)</f>
        <v>製材区分（製材・集成材・ＣＬＴ等）</v>
      </c>
      <c r="E33" s="257" t="str">
        <f>IF('1_入力シート (記入例) '!E23=0,"",'1_入力シート (記入例) '!E23)</f>
        <v>製材、造作材</v>
      </c>
      <c r="F33" s="199" t="str">
        <f>IF('1_入力シート (記入例) '!G23=0,"",'1_入力シート (記入例) '!G23)</f>
        <v>スギ</v>
      </c>
      <c r="G33" s="200">
        <f>IF('1_入力シート (記入例) '!H23=0,0,'1_入力シート (記入例) '!H23)</f>
        <v>1</v>
      </c>
      <c r="H33" s="201">
        <f>IFERROR(IF(D33='99_炭素貯蔵量算定データベース'!$B$3,VLOOKUP(F33,'99_炭素貯蔵量算定データベース'!$F$3:$H$66,3,FALSE),IF(D33='99_炭素貯蔵量算定データベース'!$B$4,'99_炭素貯蔵量算定データベース'!$C$4,IF(D33='99_炭素貯蔵量算定データベース'!$B$5,'99_炭素貯蔵量算定データベース'!$C$5,IF(D33='99_炭素貯蔵量算定データベース'!$B$6,'99_炭素貯蔵量算定データベース'!$C$6,IF(D33='99_炭素貯蔵量算定データベース'!$B$7,'99_炭素貯蔵量算定データベース'!$C$7,IF(D33='99_炭素貯蔵量算定データベース'!$B$8,'99_炭素貯蔵量算定データベース'!$C$8,"")))))),"")</f>
        <v>0.3306</v>
      </c>
      <c r="I33" s="200"/>
      <c r="J33" s="200"/>
      <c r="K33" s="201" t="str">
        <f>IFERROR(IF(D33='99_炭素貯蔵量算定データベース'!$B$3,VLOOKUP(I33,'99_炭素貯蔵量算定データベース'!$J$3:$L$85,3,FALSE),IF(D33='99_炭素貯蔵量算定データベース'!$B$4,'99_炭素貯蔵量算定データベース'!$C$4,IF(D33='99_炭素貯蔵量算定データベース'!$B$5,'99_炭素貯蔵量算定データベース'!$C$5,IF(D33='99_炭素貯蔵量算定データベース'!$B$6,'99_炭素貯蔵量算定データベース'!$C$6,IF(D33='99_炭素貯蔵量算定データベース'!$B$7,'99_炭素貯蔵量算定データベース'!$C$7,IF(D33='99_炭素貯蔵量算定データベース'!$B$8,'99_炭素貯蔵量算定データベース'!$C$8,"")))))),"")</f>
        <v/>
      </c>
      <c r="L33" s="58">
        <f t="shared" si="0"/>
        <v>1</v>
      </c>
      <c r="M33" s="59">
        <f>IFERROR(VLOOKUP(D33,'99_炭素貯蔵量算定データベース'!$B$3:$D$8,3,FALSE),"")</f>
        <v>0.5</v>
      </c>
      <c r="N33" s="58">
        <f t="array" ref="N33">IF(IFERROR(SUM(IF(ISERROR(O33:P33),"",O33:P33)),"")=0,"",IFERROR(SUM(IF(ISERROR(O33:P33),"",O33:P33)),""))</f>
        <v>0.6</v>
      </c>
      <c r="O33" s="58">
        <f t="shared" si="1"/>
        <v>0.6</v>
      </c>
      <c r="P33" s="58" t="str">
        <f t="shared" si="2"/>
        <v/>
      </c>
    </row>
    <row r="34" spans="2:16" ht="27.75" customHeight="1">
      <c r="B34" s="395">
        <f t="shared" si="3"/>
        <v>11</v>
      </c>
      <c r="C34" s="277"/>
      <c r="D34" s="256" t="str">
        <f>IF('1_入力シート (記入例) '!C24=0,"",'1_入力シート (記入例) '!C24)</f>
        <v>製材区分（製材・集成材・ＣＬＴ等）</v>
      </c>
      <c r="E34" s="257" t="str">
        <f>IF('1_入力シート (記入例) '!E24=0,"",'1_入力シート (記入例) '!E24)</f>
        <v>製材、外構（木塀）</v>
      </c>
      <c r="F34" s="199" t="str">
        <f>IF('1_入力シート (記入例) '!G24=0,"",'1_入力シート (記入例) '!G24)</f>
        <v>スギ</v>
      </c>
      <c r="G34" s="200">
        <f>IF('1_入力シート (記入例) '!H24=0,0,'1_入力シート (記入例) '!H24)</f>
        <v>15</v>
      </c>
      <c r="H34" s="201">
        <f>IFERROR(IF(D34='99_炭素貯蔵量算定データベース'!$B$3,VLOOKUP(F34,'99_炭素貯蔵量算定データベース'!$F$3:$H$66,3,FALSE),IF(D34='99_炭素貯蔵量算定データベース'!$B$4,'99_炭素貯蔵量算定データベース'!$C$4,IF(D34='99_炭素貯蔵量算定データベース'!$B$5,'99_炭素貯蔵量算定データベース'!$C$5,IF(D34='99_炭素貯蔵量算定データベース'!$B$6,'99_炭素貯蔵量算定データベース'!$C$6,IF(D34='99_炭素貯蔵量算定データベース'!$B$7,'99_炭素貯蔵量算定データベース'!$C$7,IF(D34='99_炭素貯蔵量算定データベース'!$B$8,'99_炭素貯蔵量算定データベース'!$C$8,"")))))),"")</f>
        <v>0.3306</v>
      </c>
      <c r="I34" s="200"/>
      <c r="J34" s="200"/>
      <c r="K34" s="201" t="str">
        <f>IFERROR(IF(D34='99_炭素貯蔵量算定データベース'!$B$3,VLOOKUP(I34,'99_炭素貯蔵量算定データベース'!$J$3:$L$85,3,FALSE),IF(D34='99_炭素貯蔵量算定データベース'!$B$4,'99_炭素貯蔵量算定データベース'!$C$4,IF(D34='99_炭素貯蔵量算定データベース'!$B$5,'99_炭素貯蔵量算定データベース'!$C$5,IF(D34='99_炭素貯蔵量算定データベース'!$B$6,'99_炭素貯蔵量算定データベース'!$C$6,IF(D34='99_炭素貯蔵量算定データベース'!$B$7,'99_炭素貯蔵量算定データベース'!$C$7,IF(D34='99_炭素貯蔵量算定データベース'!$B$8,'99_炭素貯蔵量算定データベース'!$C$8,"")))))),"")</f>
        <v/>
      </c>
      <c r="L34" s="58">
        <f t="shared" si="0"/>
        <v>15</v>
      </c>
      <c r="M34" s="59">
        <f>IFERROR(VLOOKUP(D34,'99_炭素貯蔵量算定データベース'!$B$3:$D$8,3,FALSE),"")</f>
        <v>0.5</v>
      </c>
      <c r="N34" s="58">
        <f t="array" ref="N34">IF(IFERROR(SUM(IF(ISERROR(O34:P34),"",O34:P34)),"")=0,"",IFERROR(SUM(IF(ISERROR(O34:P34),"",O34:P34)),""))</f>
        <v>9.1</v>
      </c>
      <c r="O34" s="58">
        <f t="shared" si="1"/>
        <v>9.1</v>
      </c>
      <c r="P34" s="58" t="str">
        <f t="shared" si="2"/>
        <v/>
      </c>
    </row>
    <row r="35" spans="2:16" ht="27.75" customHeight="1">
      <c r="B35" s="397">
        <f t="shared" si="3"/>
        <v>12</v>
      </c>
      <c r="C35" s="296"/>
      <c r="D35" s="199" t="str">
        <f>IF('1_入力シート (記入例) '!C25=0,"",'1_入力シート (記入例) '!C25)</f>
        <v>製材区分（製材・集成材・ＣＬＴ等）</v>
      </c>
      <c r="E35" s="257" t="str">
        <f>IF('1_入力シート (記入例) '!E25=0,"",'1_入力シート (記入例) '!E25)</f>
        <v>製材、外構（木塀）</v>
      </c>
      <c r="F35" s="199" t="str">
        <f>IF('1_入力シート (記入例) '!G25=0,"",'1_入力シート (記入例) '!G25)</f>
        <v>ヒノキ</v>
      </c>
      <c r="G35" s="200">
        <f>IF('1_入力シート (記入例) '!H25=0,0,'1_入力シート (記入例) '!H25)</f>
        <v>3</v>
      </c>
      <c r="H35" s="201">
        <f>IFERROR(IF(D35='99_炭素貯蔵量算定データベース'!$B$3,VLOOKUP(F35,'99_炭素貯蔵量算定データベース'!$F$3:$H$66,3,FALSE),IF(D35='99_炭素貯蔵量算定データベース'!$B$4,'99_炭素貯蔵量算定データベース'!$C$4,IF(D35='99_炭素貯蔵量算定データベース'!$B$5,'99_炭素貯蔵量算定データベース'!$C$5,IF(D35='99_炭素貯蔵量算定データベース'!$B$6,'99_炭素貯蔵量算定データベース'!$C$6,IF(D35='99_炭素貯蔵量算定データベース'!$B$7,'99_炭素貯蔵量算定データベース'!$C$7,IF(D35='99_炭素貯蔵量算定データベース'!$B$8,'99_炭素貯蔵量算定データベース'!$C$8,"")))))),"")</f>
        <v>0.38279999999999997</v>
      </c>
      <c r="I35" s="200"/>
      <c r="J35" s="200"/>
      <c r="K35" s="207" t="str">
        <f>IFERROR(IF(D35='99_炭素貯蔵量算定データベース'!$B$3,VLOOKUP(I35,'99_炭素貯蔵量算定データベース'!$J$3:$L$85,3,FALSE),IF(D35='99_炭素貯蔵量算定データベース'!$B$4,'99_炭素貯蔵量算定データベース'!$C$4,IF(D35='99_炭素貯蔵量算定データベース'!$B$5,'99_炭素貯蔵量算定データベース'!$C$5,IF(D35='99_炭素貯蔵量算定データベース'!$B$6,'99_炭素貯蔵量算定データベース'!$C$6,IF(D35='99_炭素貯蔵量算定データベース'!$B$7,'99_炭素貯蔵量算定データベース'!$C$7,IF(D35='99_炭素貯蔵量算定データベース'!$B$8,'99_炭素貯蔵量算定データベース'!$C$8,"")))))),"")</f>
        <v/>
      </c>
      <c r="L35" s="58">
        <f t="shared" si="0"/>
        <v>3</v>
      </c>
      <c r="M35" s="59">
        <f>IFERROR(VLOOKUP(D35,'99_炭素貯蔵量算定データベース'!$B$3:$D$8,3,FALSE),"")</f>
        <v>0.5</v>
      </c>
      <c r="N35" s="58">
        <f t="array" ref="N35">IF(IFERROR(SUM(IF(ISERROR(O35:P35),"",O35:P35)),"")=0,"",IFERROR(SUM(IF(ISERROR(O35:P35),"",O35:P35)),""))</f>
        <v>2.1</v>
      </c>
      <c r="O35" s="58">
        <f t="shared" si="1"/>
        <v>2.1</v>
      </c>
      <c r="P35" s="58" t="str">
        <f t="shared" si="2"/>
        <v/>
      </c>
    </row>
    <row r="36" spans="2:16" ht="27.75" customHeight="1">
      <c r="B36" s="397">
        <f t="shared" si="3"/>
        <v>13</v>
      </c>
      <c r="C36" s="296"/>
      <c r="D36" s="199" t="str">
        <f>IF('1_入力シート (記入例) '!C26=0,"",'1_入力シート (記入例) '!C26)</f>
        <v/>
      </c>
      <c r="E36" s="257" t="str">
        <f>IF('1_入力シート (記入例) '!E26=0,"",'1_入力シート (記入例) '!E26)</f>
        <v/>
      </c>
      <c r="F36" s="199" t="str">
        <f>IF('1_入力シート (記入例) '!G26=0,"",'1_入力シート (記入例) '!G26)</f>
        <v/>
      </c>
      <c r="G36" s="200">
        <f>IF('1_入力シート (記入例) '!H26=0,0,'1_入力シート (記入例) '!H26)</f>
        <v>0</v>
      </c>
      <c r="H36" s="201" t="str">
        <f>IFERROR(IF(D36='99_炭素貯蔵量算定データベース'!$B$3,VLOOKUP(F36,'99_炭素貯蔵量算定データベース'!$F$3:$H$66,3,FALSE),IF(D36='99_炭素貯蔵量算定データベース'!$B$4,'99_炭素貯蔵量算定データベース'!$C$4,IF(D36='99_炭素貯蔵量算定データベース'!$B$5,'99_炭素貯蔵量算定データベース'!$C$5,IF(D36='99_炭素貯蔵量算定データベース'!$B$6,'99_炭素貯蔵量算定データベース'!$C$6,IF(D36='99_炭素貯蔵量算定データベース'!$B$7,'99_炭素貯蔵量算定データベース'!$C$7,IF(D36='99_炭素貯蔵量算定データベース'!$B$8,'99_炭素貯蔵量算定データベース'!$C$8,"")))))),"")</f>
        <v/>
      </c>
      <c r="I36" s="200"/>
      <c r="J36" s="200"/>
      <c r="K36" s="207" t="str">
        <f>IFERROR(IF(D36='99_炭素貯蔵量算定データベース'!$B$3,VLOOKUP(I36,'99_炭素貯蔵量算定データベース'!$J$3:$L$85,3,FALSE),IF(D36='99_炭素貯蔵量算定データベース'!$B$4,'99_炭素貯蔵量算定データベース'!$C$4,IF(D36='99_炭素貯蔵量算定データベース'!$B$5,'99_炭素貯蔵量算定データベース'!$C$5,IF(D36='99_炭素貯蔵量算定データベース'!$B$6,'99_炭素貯蔵量算定データベース'!$C$6,IF(D36='99_炭素貯蔵量算定データベース'!$B$7,'99_炭素貯蔵量算定データベース'!$C$7,IF(D36='99_炭素貯蔵量算定データベース'!$B$8,'99_炭素貯蔵量算定データベース'!$C$8,"")))))),"")</f>
        <v/>
      </c>
      <c r="L36" s="58">
        <f t="shared" ref="L36:L52" si="4">IF(G36+J36=0,0,G36+J36)</f>
        <v>0</v>
      </c>
      <c r="M36" s="59" t="str">
        <f>IFERROR(VLOOKUP(D36,'99_炭素貯蔵量算定データベース'!$B$3:$D$8,3,FALSE),"")</f>
        <v/>
      </c>
      <c r="N36" s="58" t="str">
        <f t="array" ref="N36">IF(IFERROR(SUM(IF(ISERROR(O36:P36),"",O36:P36)),"")=0,"",IFERROR(SUM(IF(ISERROR(O36:P36),"",O36:P36)),""))</f>
        <v/>
      </c>
      <c r="O36" s="58" t="str">
        <f t="shared" ref="O36:O52" si="5">IF(IFERROR(ROUND(G36*H36*M36*44/12,1),"")=0,"",IFERROR(ROUND(G36*H36*M36*44/12,1),""))</f>
        <v/>
      </c>
      <c r="P36" s="58" t="str">
        <f t="shared" ref="P36:P52" si="6">IF(IFERROR(ROUND(J36*K36*M36*44/12,1),"")=0,"",IFERROR(ROUND(J36*K36*M36*44/12,1),""))</f>
        <v/>
      </c>
    </row>
    <row r="37" spans="2:16" ht="27.75" customHeight="1">
      <c r="B37" s="397">
        <f>B36+1</f>
        <v>14</v>
      </c>
      <c r="C37" s="296"/>
      <c r="D37" s="199" t="str">
        <f>IF('1_入力シート (記入例) '!C27=0,"",'1_入力シート (記入例) '!C27)</f>
        <v/>
      </c>
      <c r="E37" s="257" t="str">
        <f>IF('1_入力シート (記入例) '!E27=0,"",'1_入力シート (記入例) '!E27)</f>
        <v/>
      </c>
      <c r="F37" s="199" t="str">
        <f>IF('1_入力シート (記入例) '!G27=0,"",'1_入力シート (記入例) '!G27)</f>
        <v/>
      </c>
      <c r="G37" s="200">
        <f>IF('1_入力シート (記入例) '!H27=0,0,'1_入力シート (記入例) '!H27)</f>
        <v>0</v>
      </c>
      <c r="H37" s="201" t="str">
        <f>IFERROR(IF(D37='99_炭素貯蔵量算定データベース'!$B$3,VLOOKUP(F37,'99_炭素貯蔵量算定データベース'!$F$3:$H$66,3,FALSE),IF(D37='99_炭素貯蔵量算定データベース'!$B$4,'99_炭素貯蔵量算定データベース'!$C$4,IF(D37='99_炭素貯蔵量算定データベース'!$B$5,'99_炭素貯蔵量算定データベース'!$C$5,IF(D37='99_炭素貯蔵量算定データベース'!$B$6,'99_炭素貯蔵量算定データベース'!$C$6,IF(D37='99_炭素貯蔵量算定データベース'!$B$7,'99_炭素貯蔵量算定データベース'!$C$7,IF(D37='99_炭素貯蔵量算定データベース'!$B$8,'99_炭素貯蔵量算定データベース'!$C$8,"")))))),"")</f>
        <v/>
      </c>
      <c r="I37" s="200"/>
      <c r="J37" s="200"/>
      <c r="K37" s="207" t="str">
        <f>IFERROR(IF(D37='99_炭素貯蔵量算定データベース'!$B$3,VLOOKUP(I37,'99_炭素貯蔵量算定データベース'!$J$3:$L$85,3,FALSE),IF(D37='99_炭素貯蔵量算定データベース'!$B$4,'99_炭素貯蔵量算定データベース'!$C$4,IF(D37='99_炭素貯蔵量算定データベース'!$B$5,'99_炭素貯蔵量算定データベース'!$C$5,IF(D37='99_炭素貯蔵量算定データベース'!$B$6,'99_炭素貯蔵量算定データベース'!$C$6,IF(D37='99_炭素貯蔵量算定データベース'!$B$7,'99_炭素貯蔵量算定データベース'!$C$7,IF(D37='99_炭素貯蔵量算定データベース'!$B$8,'99_炭素貯蔵量算定データベース'!$C$8,"")))))),"")</f>
        <v/>
      </c>
      <c r="L37" s="58">
        <f t="shared" si="4"/>
        <v>0</v>
      </c>
      <c r="M37" s="59" t="str">
        <f>IFERROR(VLOOKUP(D37,'99_炭素貯蔵量算定データベース'!$B$3:$D$8,3,FALSE),"")</f>
        <v/>
      </c>
      <c r="N37" s="58" t="str">
        <f t="array" ref="N37">IF(IFERROR(SUM(IF(ISERROR(O37:P37),"",O37:P37)),"")=0,"",IFERROR(SUM(IF(ISERROR(O37:P37),"",O37:P37)),""))</f>
        <v/>
      </c>
      <c r="O37" s="58" t="str">
        <f t="shared" si="5"/>
        <v/>
      </c>
      <c r="P37" s="58" t="str">
        <f t="shared" si="6"/>
        <v/>
      </c>
    </row>
    <row r="38" spans="2:16" ht="27.75" customHeight="1">
      <c r="B38" s="397">
        <f>B37+1</f>
        <v>15</v>
      </c>
      <c r="C38" s="296"/>
      <c r="D38" s="199" t="str">
        <f>IF('1_入力シート (記入例) '!C28=0,"",'1_入力シート (記入例) '!C28)</f>
        <v/>
      </c>
      <c r="E38" s="257" t="str">
        <f>IF('1_入力シート (記入例) '!E28=0,"",'1_入力シート (記入例) '!E28)</f>
        <v/>
      </c>
      <c r="F38" s="199" t="s">
        <v>338</v>
      </c>
      <c r="G38" s="200">
        <f>IF('1_入力シート (記入例) '!H28=0,0,'1_入力シート (記入例) '!H28)</f>
        <v>0</v>
      </c>
      <c r="H38" s="201" t="str">
        <f>IFERROR(IF(D38='99_炭素貯蔵量算定データベース'!$B$3,VLOOKUP(F38,'99_炭素貯蔵量算定データベース'!$F$3:$H$66,3,FALSE),IF(D38='99_炭素貯蔵量算定データベース'!$B$4,'99_炭素貯蔵量算定データベース'!$C$4,IF(D38='99_炭素貯蔵量算定データベース'!$B$5,'99_炭素貯蔵量算定データベース'!$C$5,IF(D38='99_炭素貯蔵量算定データベース'!$B$6,'99_炭素貯蔵量算定データベース'!$C$6,IF(D38='99_炭素貯蔵量算定データベース'!$B$7,'99_炭素貯蔵量算定データベース'!$C$7,IF(D38='99_炭素貯蔵量算定データベース'!$B$8,'99_炭素貯蔵量算定データベース'!$C$8,"")))))),"")</f>
        <v/>
      </c>
      <c r="I38" s="200"/>
      <c r="J38" s="200"/>
      <c r="K38" s="207" t="str">
        <f>IFERROR(IF(D38='99_炭素貯蔵量算定データベース'!$B$3,VLOOKUP(I38,'99_炭素貯蔵量算定データベース'!$J$3:$L$85,3,FALSE),IF(D38='99_炭素貯蔵量算定データベース'!$B$4,'99_炭素貯蔵量算定データベース'!$C$4,IF(D38='99_炭素貯蔵量算定データベース'!$B$5,'99_炭素貯蔵量算定データベース'!$C$5,IF(D38='99_炭素貯蔵量算定データベース'!$B$6,'99_炭素貯蔵量算定データベース'!$C$6,IF(D38='99_炭素貯蔵量算定データベース'!$B$7,'99_炭素貯蔵量算定データベース'!$C$7,IF(D38='99_炭素貯蔵量算定データベース'!$B$8,'99_炭素貯蔵量算定データベース'!$C$8,"")))))),"")</f>
        <v/>
      </c>
      <c r="L38" s="58">
        <f t="shared" si="4"/>
        <v>0</v>
      </c>
      <c r="M38" s="59" t="str">
        <f>IFERROR(VLOOKUP(D38,'99_炭素貯蔵量算定データベース'!$B$3:$D$8,3,FALSE),"")</f>
        <v/>
      </c>
      <c r="N38" s="58" t="str">
        <f t="array" ref="N38">IF(IFERROR(SUM(IF(ISERROR(O38:P38),"",O38:P38)),"")=0,"",IFERROR(SUM(IF(ISERROR(O38:P38),"",O38:P38)),""))</f>
        <v/>
      </c>
      <c r="O38" s="58" t="str">
        <f t="shared" si="5"/>
        <v/>
      </c>
      <c r="P38" s="58" t="str">
        <f t="shared" si="6"/>
        <v/>
      </c>
    </row>
    <row r="39" spans="2:16" ht="27.75" customHeight="1">
      <c r="B39" s="397">
        <f t="shared" si="3"/>
        <v>16</v>
      </c>
      <c r="C39" s="296"/>
      <c r="D39" s="199" t="str">
        <f>IF('1_入力シート (記入例) '!C29=0,"",'1_入力シート (記入例) '!C29)</f>
        <v/>
      </c>
      <c r="E39" s="257" t="str">
        <f>IF('1_入力シート (記入例) '!E29=0,"",'1_入力シート (記入例) '!E29)</f>
        <v/>
      </c>
      <c r="F39" s="199" t="str">
        <f>IF('1_入力シート (記入例) '!G29=0,"",'1_入力シート (記入例) '!G29)</f>
        <v/>
      </c>
      <c r="G39" s="200">
        <f>IF('1_入力シート (記入例) '!H29=0,0,'1_入力シート (記入例) '!H29)</f>
        <v>0</v>
      </c>
      <c r="H39" s="201" t="str">
        <f>IFERROR(IF(D39='99_炭素貯蔵量算定データベース'!$B$3,VLOOKUP(F39,'99_炭素貯蔵量算定データベース'!$F$3:$H$66,3,FALSE),IF(D39='99_炭素貯蔵量算定データベース'!$B$4,'99_炭素貯蔵量算定データベース'!$C$4,IF(D39='99_炭素貯蔵量算定データベース'!$B$5,'99_炭素貯蔵量算定データベース'!$C$5,IF(D39='99_炭素貯蔵量算定データベース'!$B$6,'99_炭素貯蔵量算定データベース'!$C$6,IF(D39='99_炭素貯蔵量算定データベース'!$B$7,'99_炭素貯蔵量算定データベース'!$C$7,IF(D39='99_炭素貯蔵量算定データベース'!$B$8,'99_炭素貯蔵量算定データベース'!$C$8,"")))))),"")</f>
        <v/>
      </c>
      <c r="I39" s="200"/>
      <c r="J39" s="200"/>
      <c r="K39" s="207" t="str">
        <f>IFERROR(IF(D39='99_炭素貯蔵量算定データベース'!$B$3,VLOOKUP(I39,'99_炭素貯蔵量算定データベース'!$J$3:$L$85,3,FALSE),IF(D39='99_炭素貯蔵量算定データベース'!$B$4,'99_炭素貯蔵量算定データベース'!$C$4,IF(D39='99_炭素貯蔵量算定データベース'!$B$5,'99_炭素貯蔵量算定データベース'!$C$5,IF(D39='99_炭素貯蔵量算定データベース'!$B$6,'99_炭素貯蔵量算定データベース'!$C$6,IF(D39='99_炭素貯蔵量算定データベース'!$B$7,'99_炭素貯蔵量算定データベース'!$C$7,IF(D39='99_炭素貯蔵量算定データベース'!$B$8,'99_炭素貯蔵量算定データベース'!$C$8,"")))))),"")</f>
        <v/>
      </c>
      <c r="L39" s="58">
        <f t="shared" si="4"/>
        <v>0</v>
      </c>
      <c r="M39" s="59" t="str">
        <f>IFERROR(VLOOKUP(D39,'99_炭素貯蔵量算定データベース'!$B$3:$D$8,3,FALSE),"")</f>
        <v/>
      </c>
      <c r="N39" s="58" t="str">
        <f t="array" ref="N39">IF(IFERROR(SUM(IF(ISERROR(O39:P39),"",O39:P39)),"")=0,"",IFERROR(SUM(IF(ISERROR(O39:P39),"",O39:P39)),""))</f>
        <v/>
      </c>
      <c r="O39" s="58" t="str">
        <f t="shared" si="5"/>
        <v/>
      </c>
      <c r="P39" s="58" t="str">
        <f t="shared" si="6"/>
        <v/>
      </c>
    </row>
    <row r="40" spans="2:16" ht="27.75" customHeight="1">
      <c r="B40" s="397">
        <f t="shared" si="3"/>
        <v>17</v>
      </c>
      <c r="C40" s="296"/>
      <c r="D40" s="199" t="str">
        <f>IF('1_入力シート (記入例) '!C30=0,"",'1_入力シート (記入例) '!C30)</f>
        <v/>
      </c>
      <c r="E40" s="257" t="str">
        <f>IF('1_入力シート (記入例) '!E30=0,"",'1_入力シート (記入例) '!E30)</f>
        <v/>
      </c>
      <c r="F40" s="199" t="str">
        <f>IF('1_入力シート (記入例) '!G30=0,"",'1_入力シート (記入例) '!G30)</f>
        <v/>
      </c>
      <c r="G40" s="200">
        <f>IF('1_入力シート (記入例) '!H30=0,0,'1_入力シート (記入例) '!H30)</f>
        <v>0</v>
      </c>
      <c r="H40" s="201" t="str">
        <f>IFERROR(IF(D40='99_炭素貯蔵量算定データベース'!$B$3,VLOOKUP(F40,'99_炭素貯蔵量算定データベース'!$F$3:$H$66,3,FALSE),IF(D40='99_炭素貯蔵量算定データベース'!$B$4,'99_炭素貯蔵量算定データベース'!$C$4,IF(D40='99_炭素貯蔵量算定データベース'!$B$5,'99_炭素貯蔵量算定データベース'!$C$5,IF(D40='99_炭素貯蔵量算定データベース'!$B$6,'99_炭素貯蔵量算定データベース'!$C$6,IF(D40='99_炭素貯蔵量算定データベース'!$B$7,'99_炭素貯蔵量算定データベース'!$C$7,IF(D40='99_炭素貯蔵量算定データベース'!$B$8,'99_炭素貯蔵量算定データベース'!$C$8,"")))))),"")</f>
        <v/>
      </c>
      <c r="I40" s="200"/>
      <c r="J40" s="200"/>
      <c r="K40" s="207" t="str">
        <f>IFERROR(IF(D40='99_炭素貯蔵量算定データベース'!$B$3,VLOOKUP(I40,'99_炭素貯蔵量算定データベース'!$J$3:$L$85,3,FALSE),IF(D40='99_炭素貯蔵量算定データベース'!$B$4,'99_炭素貯蔵量算定データベース'!$C$4,IF(D40='99_炭素貯蔵量算定データベース'!$B$5,'99_炭素貯蔵量算定データベース'!$C$5,IF(D40='99_炭素貯蔵量算定データベース'!$B$6,'99_炭素貯蔵量算定データベース'!$C$6,IF(D40='99_炭素貯蔵量算定データベース'!$B$7,'99_炭素貯蔵量算定データベース'!$C$7,IF(D40='99_炭素貯蔵量算定データベース'!$B$8,'99_炭素貯蔵量算定データベース'!$C$8,"")))))),"")</f>
        <v/>
      </c>
      <c r="L40" s="58">
        <f t="shared" si="4"/>
        <v>0</v>
      </c>
      <c r="M40" s="59" t="str">
        <f>IFERROR(VLOOKUP(D40,'99_炭素貯蔵量算定データベース'!$B$3:$D$8,3,FALSE),"")</f>
        <v/>
      </c>
      <c r="N40" s="58" t="str">
        <f t="array" ref="N40">IF(IFERROR(SUM(IF(ISERROR(O40:P40),"",O40:P40)),"")=0,"",IFERROR(SUM(IF(ISERROR(O40:P40),"",O40:P40)),""))</f>
        <v/>
      </c>
      <c r="O40" s="58" t="str">
        <f t="shared" si="5"/>
        <v/>
      </c>
      <c r="P40" s="58" t="str">
        <f t="shared" si="6"/>
        <v/>
      </c>
    </row>
    <row r="41" spans="2:16" ht="27.75" customHeight="1">
      <c r="B41" s="397">
        <f t="shared" si="3"/>
        <v>18</v>
      </c>
      <c r="C41" s="296"/>
      <c r="D41" s="199" t="str">
        <f>IF('1_入力シート (記入例) '!C31=0,"",'1_入力シート (記入例) '!C31)</f>
        <v/>
      </c>
      <c r="E41" s="257" t="str">
        <f>IF('1_入力シート (記入例) '!E31=0,"",'1_入力シート (記入例) '!E31)</f>
        <v/>
      </c>
      <c r="F41" s="199" t="str">
        <f>IF('1_入力シート (記入例) '!G31=0,"",'1_入力シート (記入例) '!G31)</f>
        <v/>
      </c>
      <c r="G41" s="200">
        <f>IF('1_入力シート (記入例) '!H31=0,0,'1_入力シート (記入例) '!H31)</f>
        <v>0</v>
      </c>
      <c r="H41" s="201" t="str">
        <f>IFERROR(IF(D41='99_炭素貯蔵量算定データベース'!$B$3,VLOOKUP(F41,'99_炭素貯蔵量算定データベース'!$F$3:$H$66,3,FALSE),IF(D41='99_炭素貯蔵量算定データベース'!$B$4,'99_炭素貯蔵量算定データベース'!$C$4,IF(D41='99_炭素貯蔵量算定データベース'!$B$5,'99_炭素貯蔵量算定データベース'!$C$5,IF(D41='99_炭素貯蔵量算定データベース'!$B$6,'99_炭素貯蔵量算定データベース'!$C$6,IF(D41='99_炭素貯蔵量算定データベース'!$B$7,'99_炭素貯蔵量算定データベース'!$C$7,IF(D41='99_炭素貯蔵量算定データベース'!$B$8,'99_炭素貯蔵量算定データベース'!$C$8,"")))))),"")</f>
        <v/>
      </c>
      <c r="I41" s="200"/>
      <c r="J41" s="200"/>
      <c r="K41" s="207" t="str">
        <f>IFERROR(IF(D41='99_炭素貯蔵量算定データベース'!$B$3,VLOOKUP(I41,'99_炭素貯蔵量算定データベース'!$J$3:$L$85,3,FALSE),IF(D41='99_炭素貯蔵量算定データベース'!$B$4,'99_炭素貯蔵量算定データベース'!$C$4,IF(D41='99_炭素貯蔵量算定データベース'!$B$5,'99_炭素貯蔵量算定データベース'!$C$5,IF(D41='99_炭素貯蔵量算定データベース'!$B$6,'99_炭素貯蔵量算定データベース'!$C$6,IF(D41='99_炭素貯蔵量算定データベース'!$B$7,'99_炭素貯蔵量算定データベース'!$C$7,IF(D41='99_炭素貯蔵量算定データベース'!$B$8,'99_炭素貯蔵量算定データベース'!$C$8,"")))))),"")</f>
        <v/>
      </c>
      <c r="L41" s="58">
        <f t="shared" si="4"/>
        <v>0</v>
      </c>
      <c r="M41" s="59" t="str">
        <f>IFERROR(VLOOKUP(D41,'99_炭素貯蔵量算定データベース'!$B$3:$D$8,3,FALSE),"")</f>
        <v/>
      </c>
      <c r="N41" s="58" t="str">
        <f t="array" ref="N41">IF(IFERROR(SUM(IF(ISERROR(O41:P41),"",O41:P41)),"")=0,"",IFERROR(SUM(IF(ISERROR(O41:P41),"",O41:P41)),""))</f>
        <v/>
      </c>
      <c r="O41" s="58" t="str">
        <f t="shared" si="5"/>
        <v/>
      </c>
      <c r="P41" s="58" t="str">
        <f t="shared" si="6"/>
        <v/>
      </c>
    </row>
    <row r="42" spans="2:16" ht="27.75" customHeight="1">
      <c r="B42" s="397">
        <f t="shared" si="3"/>
        <v>19</v>
      </c>
      <c r="C42" s="296"/>
      <c r="D42" s="199" t="str">
        <f>IF('1_入力シート (記入例) '!C32=0,"",'1_入力シート (記入例) '!C32)</f>
        <v/>
      </c>
      <c r="E42" s="257" t="str">
        <f>IF('1_入力シート (記入例) '!E32=0,"",'1_入力シート (記入例) '!E32)</f>
        <v/>
      </c>
      <c r="F42" s="199" t="str">
        <f>IF('1_入力シート (記入例) '!G32=0,"",'1_入力シート (記入例) '!G32)</f>
        <v/>
      </c>
      <c r="G42" s="200">
        <f>IF('1_入力シート (記入例) '!H32=0,0,'1_入力シート (記入例) '!H32)</f>
        <v>0</v>
      </c>
      <c r="H42" s="201" t="str">
        <f>IFERROR(IF(D42='99_炭素貯蔵量算定データベース'!$B$3,VLOOKUP(F42,'99_炭素貯蔵量算定データベース'!$F$3:$H$66,3,FALSE),IF(D42='99_炭素貯蔵量算定データベース'!$B$4,'99_炭素貯蔵量算定データベース'!$C$4,IF(D42='99_炭素貯蔵量算定データベース'!$B$5,'99_炭素貯蔵量算定データベース'!$C$5,IF(D42='99_炭素貯蔵量算定データベース'!$B$6,'99_炭素貯蔵量算定データベース'!$C$6,IF(D42='99_炭素貯蔵量算定データベース'!$B$7,'99_炭素貯蔵量算定データベース'!$C$7,IF(D42='99_炭素貯蔵量算定データベース'!$B$8,'99_炭素貯蔵量算定データベース'!$C$8,"")))))),"")</f>
        <v/>
      </c>
      <c r="I42" s="200"/>
      <c r="J42" s="200"/>
      <c r="K42" s="207" t="str">
        <f>IFERROR(IF(D42='99_炭素貯蔵量算定データベース'!$B$3,VLOOKUP(I42,'99_炭素貯蔵量算定データベース'!$J$3:$L$85,3,FALSE),IF(D42='99_炭素貯蔵量算定データベース'!$B$4,'99_炭素貯蔵量算定データベース'!$C$4,IF(D42='99_炭素貯蔵量算定データベース'!$B$5,'99_炭素貯蔵量算定データベース'!$C$5,IF(D42='99_炭素貯蔵量算定データベース'!$B$6,'99_炭素貯蔵量算定データベース'!$C$6,IF(D42='99_炭素貯蔵量算定データベース'!$B$7,'99_炭素貯蔵量算定データベース'!$C$7,IF(D42='99_炭素貯蔵量算定データベース'!$B$8,'99_炭素貯蔵量算定データベース'!$C$8,"")))))),"")</f>
        <v/>
      </c>
      <c r="L42" s="58">
        <f t="shared" si="4"/>
        <v>0</v>
      </c>
      <c r="M42" s="59" t="str">
        <f>IFERROR(VLOOKUP(D42,'99_炭素貯蔵量算定データベース'!$B$3:$D$8,3,FALSE),"")</f>
        <v/>
      </c>
      <c r="N42" s="58" t="str">
        <f t="array" ref="N42">IF(IFERROR(SUM(IF(ISERROR(O42:P42),"",O42:P42)),"")=0,"",IFERROR(SUM(IF(ISERROR(O42:P42),"",O42:P42)),""))</f>
        <v/>
      </c>
      <c r="O42" s="58" t="str">
        <f t="shared" si="5"/>
        <v/>
      </c>
      <c r="P42" s="58" t="str">
        <f t="shared" si="6"/>
        <v/>
      </c>
    </row>
    <row r="43" spans="2:16" ht="27.75" customHeight="1">
      <c r="B43" s="397">
        <f t="shared" si="3"/>
        <v>20</v>
      </c>
      <c r="C43" s="296"/>
      <c r="D43" s="199" t="str">
        <f>IF('1_入力シート (記入例) '!C33=0,"",'1_入力シート (記入例) '!C33)</f>
        <v/>
      </c>
      <c r="E43" s="257" t="str">
        <f>IF('1_入力シート (記入例) '!E33=0,"",'1_入力シート (記入例) '!E33)</f>
        <v/>
      </c>
      <c r="F43" s="199" t="str">
        <f>IF('1_入力シート (記入例) '!G33=0,"",'1_入力シート (記入例) '!G33)</f>
        <v/>
      </c>
      <c r="G43" s="200">
        <f>IF('1_入力シート (記入例) '!H33=0,0,'1_入力シート (記入例) '!H33)</f>
        <v>0</v>
      </c>
      <c r="H43" s="201" t="str">
        <f>IFERROR(IF(D43='99_炭素貯蔵量算定データベース'!$B$3,VLOOKUP(F43,'99_炭素貯蔵量算定データベース'!$F$3:$H$66,3,FALSE),IF(D43='99_炭素貯蔵量算定データベース'!$B$4,'99_炭素貯蔵量算定データベース'!$C$4,IF(D43='99_炭素貯蔵量算定データベース'!$B$5,'99_炭素貯蔵量算定データベース'!$C$5,IF(D43='99_炭素貯蔵量算定データベース'!$B$6,'99_炭素貯蔵量算定データベース'!$C$6,IF(D43='99_炭素貯蔵量算定データベース'!$B$7,'99_炭素貯蔵量算定データベース'!$C$7,IF(D43='99_炭素貯蔵量算定データベース'!$B$8,'99_炭素貯蔵量算定データベース'!$C$8,"")))))),"")</f>
        <v/>
      </c>
      <c r="I43" s="200"/>
      <c r="J43" s="200"/>
      <c r="K43" s="207" t="str">
        <f>IFERROR(IF(D43='99_炭素貯蔵量算定データベース'!$B$3,VLOOKUP(I43,'99_炭素貯蔵量算定データベース'!$J$3:$L$85,3,FALSE),IF(D43='99_炭素貯蔵量算定データベース'!$B$4,'99_炭素貯蔵量算定データベース'!$C$4,IF(D43='99_炭素貯蔵量算定データベース'!$B$5,'99_炭素貯蔵量算定データベース'!$C$5,IF(D43='99_炭素貯蔵量算定データベース'!$B$6,'99_炭素貯蔵量算定データベース'!$C$6,IF(D43='99_炭素貯蔵量算定データベース'!$B$7,'99_炭素貯蔵量算定データベース'!$C$7,IF(D43='99_炭素貯蔵量算定データベース'!$B$8,'99_炭素貯蔵量算定データベース'!$C$8,"")))))),"")</f>
        <v/>
      </c>
      <c r="L43" s="58">
        <f t="shared" si="4"/>
        <v>0</v>
      </c>
      <c r="M43" s="59" t="str">
        <f>IFERROR(VLOOKUP(D43,'99_炭素貯蔵量算定データベース'!$B$3:$D$8,3,FALSE),"")</f>
        <v/>
      </c>
      <c r="N43" s="58" t="str">
        <f t="array" ref="N43">IF(IFERROR(SUM(IF(ISERROR(O43:P43),"",O43:P43)),"")=0,"",IFERROR(SUM(IF(ISERROR(O43:P43),"",O43:P43)),""))</f>
        <v/>
      </c>
      <c r="O43" s="58" t="str">
        <f t="shared" si="5"/>
        <v/>
      </c>
      <c r="P43" s="58" t="str">
        <f t="shared" si="6"/>
        <v/>
      </c>
    </row>
    <row r="44" spans="2:16" ht="27.75" customHeight="1">
      <c r="B44" s="397">
        <f t="shared" si="3"/>
        <v>21</v>
      </c>
      <c r="C44" s="296"/>
      <c r="D44" s="199" t="str">
        <f>IF('1_入力シート (記入例) '!C34=0,"",'1_入力シート (記入例) '!C34)</f>
        <v/>
      </c>
      <c r="E44" s="257" t="str">
        <f>IF('1_入力シート (記入例) '!E34=0,"",'1_入力シート (記入例) '!E34)</f>
        <v/>
      </c>
      <c r="F44" s="199" t="str">
        <f>IF('1_入力シート (記入例) '!G34=0,"",'1_入力シート (記入例) '!G34)</f>
        <v/>
      </c>
      <c r="G44" s="200">
        <f>IF('1_入力シート (記入例) '!H34=0,0,'1_入力シート (記入例) '!H34)</f>
        <v>0</v>
      </c>
      <c r="H44" s="201" t="str">
        <f>IFERROR(IF(D44='99_炭素貯蔵量算定データベース'!$B$3,VLOOKUP(F44,'99_炭素貯蔵量算定データベース'!$F$3:$H$66,3,FALSE),IF(D44='99_炭素貯蔵量算定データベース'!$B$4,'99_炭素貯蔵量算定データベース'!$C$4,IF(D44='99_炭素貯蔵量算定データベース'!$B$5,'99_炭素貯蔵量算定データベース'!$C$5,IF(D44='99_炭素貯蔵量算定データベース'!$B$6,'99_炭素貯蔵量算定データベース'!$C$6,IF(D44='99_炭素貯蔵量算定データベース'!$B$7,'99_炭素貯蔵量算定データベース'!$C$7,IF(D44='99_炭素貯蔵量算定データベース'!$B$8,'99_炭素貯蔵量算定データベース'!$C$8,"")))))),"")</f>
        <v/>
      </c>
      <c r="I44" s="200"/>
      <c r="J44" s="200"/>
      <c r="K44" s="207" t="str">
        <f>IFERROR(IF(D44='99_炭素貯蔵量算定データベース'!$B$3,VLOOKUP(I44,'99_炭素貯蔵量算定データベース'!$J$3:$L$85,3,FALSE),IF(D44='99_炭素貯蔵量算定データベース'!$B$4,'99_炭素貯蔵量算定データベース'!$C$4,IF(D44='99_炭素貯蔵量算定データベース'!$B$5,'99_炭素貯蔵量算定データベース'!$C$5,IF(D44='99_炭素貯蔵量算定データベース'!$B$6,'99_炭素貯蔵量算定データベース'!$C$6,IF(D44='99_炭素貯蔵量算定データベース'!$B$7,'99_炭素貯蔵量算定データベース'!$C$7,IF(D44='99_炭素貯蔵量算定データベース'!$B$8,'99_炭素貯蔵量算定データベース'!$C$8,"")))))),"")</f>
        <v/>
      </c>
      <c r="L44" s="58">
        <f t="shared" si="4"/>
        <v>0</v>
      </c>
      <c r="M44" s="59" t="str">
        <f>IFERROR(VLOOKUP(D44,'99_炭素貯蔵量算定データベース'!$B$3:$D$8,3,FALSE),"")</f>
        <v/>
      </c>
      <c r="N44" s="58" t="str">
        <f t="array" ref="N44">IF(IFERROR(SUM(IF(ISERROR(O44:P44),"",O44:P44)),"")=0,"",IFERROR(SUM(IF(ISERROR(O44:P44),"",O44:P44)),""))</f>
        <v/>
      </c>
      <c r="O44" s="58" t="str">
        <f t="shared" si="5"/>
        <v/>
      </c>
      <c r="P44" s="58" t="str">
        <f t="shared" si="6"/>
        <v/>
      </c>
    </row>
    <row r="45" spans="2:16" ht="27.75" customHeight="1">
      <c r="B45" s="397">
        <f t="shared" si="3"/>
        <v>22</v>
      </c>
      <c r="C45" s="296"/>
      <c r="D45" s="199" t="str">
        <f>IF('1_入力シート (記入例) '!C35=0,"",'1_入力シート (記入例) '!C35)</f>
        <v/>
      </c>
      <c r="E45" s="257" t="str">
        <f>IF('1_入力シート (記入例) '!E35=0,"",'1_入力シート (記入例) '!E35)</f>
        <v/>
      </c>
      <c r="F45" s="199" t="str">
        <f>IF('1_入力シート (記入例) '!G35=0,"",'1_入力シート (記入例) '!G35)</f>
        <v/>
      </c>
      <c r="G45" s="200">
        <f>IF('1_入力シート (記入例) '!H35=0,0,'1_入力シート (記入例) '!H35)</f>
        <v>0</v>
      </c>
      <c r="H45" s="201" t="str">
        <f>IFERROR(IF(D45='99_炭素貯蔵量算定データベース'!$B$3,VLOOKUP(F45,'99_炭素貯蔵量算定データベース'!$F$3:$H$66,3,FALSE),IF(D45='99_炭素貯蔵量算定データベース'!$B$4,'99_炭素貯蔵量算定データベース'!$C$4,IF(D45='99_炭素貯蔵量算定データベース'!$B$5,'99_炭素貯蔵量算定データベース'!$C$5,IF(D45='99_炭素貯蔵量算定データベース'!$B$6,'99_炭素貯蔵量算定データベース'!$C$6,IF(D45='99_炭素貯蔵量算定データベース'!$B$7,'99_炭素貯蔵量算定データベース'!$C$7,IF(D45='99_炭素貯蔵量算定データベース'!$B$8,'99_炭素貯蔵量算定データベース'!$C$8,"")))))),"")</f>
        <v/>
      </c>
      <c r="I45" s="200"/>
      <c r="J45" s="200"/>
      <c r="K45" s="207" t="str">
        <f>IFERROR(IF(D45='99_炭素貯蔵量算定データベース'!$B$3,VLOOKUP(I45,'99_炭素貯蔵量算定データベース'!$J$3:$L$85,3,FALSE),IF(D45='99_炭素貯蔵量算定データベース'!$B$4,'99_炭素貯蔵量算定データベース'!$C$4,IF(D45='99_炭素貯蔵量算定データベース'!$B$5,'99_炭素貯蔵量算定データベース'!$C$5,IF(D45='99_炭素貯蔵量算定データベース'!$B$6,'99_炭素貯蔵量算定データベース'!$C$6,IF(D45='99_炭素貯蔵量算定データベース'!$B$7,'99_炭素貯蔵量算定データベース'!$C$7,IF(D45='99_炭素貯蔵量算定データベース'!$B$8,'99_炭素貯蔵量算定データベース'!$C$8,"")))))),"")</f>
        <v/>
      </c>
      <c r="L45" s="58">
        <f t="shared" si="4"/>
        <v>0</v>
      </c>
      <c r="M45" s="59" t="str">
        <f>IFERROR(VLOOKUP(D45,'99_炭素貯蔵量算定データベース'!$B$3:$D$8,3,FALSE),"")</f>
        <v/>
      </c>
      <c r="N45" s="58" t="str">
        <f t="array" ref="N45">IF(IFERROR(SUM(IF(ISERROR(O45:P45),"",O45:P45)),"")=0,"",IFERROR(SUM(IF(ISERROR(O45:P45),"",O45:P45)),""))</f>
        <v/>
      </c>
      <c r="O45" s="58" t="str">
        <f t="shared" si="5"/>
        <v/>
      </c>
      <c r="P45" s="58" t="str">
        <f t="shared" si="6"/>
        <v/>
      </c>
    </row>
    <row r="46" spans="2:16" ht="27.75" customHeight="1">
      <c r="B46" s="397">
        <f t="shared" si="3"/>
        <v>23</v>
      </c>
      <c r="C46" s="296"/>
      <c r="D46" s="199" t="str">
        <f>IF('1_入力シート (記入例) '!C36=0,"",'1_入力シート (記入例) '!C36)</f>
        <v/>
      </c>
      <c r="E46" s="257" t="str">
        <f>IF('1_入力シート (記入例) '!E36=0,"",'1_入力シート (記入例) '!E36)</f>
        <v/>
      </c>
      <c r="F46" s="199" t="str">
        <f>IF('1_入力シート (記入例) '!G36=0,"",'1_入力シート (記入例) '!G36)</f>
        <v/>
      </c>
      <c r="G46" s="200">
        <f>IF('1_入力シート (記入例) '!H36=0,0,'1_入力シート (記入例) '!H36)</f>
        <v>0</v>
      </c>
      <c r="H46" s="201" t="str">
        <f>IFERROR(IF(D46='99_炭素貯蔵量算定データベース'!$B$3,VLOOKUP(F46,'99_炭素貯蔵量算定データベース'!$F$3:$H$66,3,FALSE),IF(D46='99_炭素貯蔵量算定データベース'!$B$4,'99_炭素貯蔵量算定データベース'!$C$4,IF(D46='99_炭素貯蔵量算定データベース'!$B$5,'99_炭素貯蔵量算定データベース'!$C$5,IF(D46='99_炭素貯蔵量算定データベース'!$B$6,'99_炭素貯蔵量算定データベース'!$C$6,IF(D46='99_炭素貯蔵量算定データベース'!$B$7,'99_炭素貯蔵量算定データベース'!$C$7,IF(D46='99_炭素貯蔵量算定データベース'!$B$8,'99_炭素貯蔵量算定データベース'!$C$8,"")))))),"")</f>
        <v/>
      </c>
      <c r="I46" s="200"/>
      <c r="J46" s="200"/>
      <c r="K46" s="207" t="str">
        <f>IFERROR(IF(D46='99_炭素貯蔵量算定データベース'!$B$3,VLOOKUP(I46,'99_炭素貯蔵量算定データベース'!$J$3:$L$85,3,FALSE),IF(D46='99_炭素貯蔵量算定データベース'!$B$4,'99_炭素貯蔵量算定データベース'!$C$4,IF(D46='99_炭素貯蔵量算定データベース'!$B$5,'99_炭素貯蔵量算定データベース'!$C$5,IF(D46='99_炭素貯蔵量算定データベース'!$B$6,'99_炭素貯蔵量算定データベース'!$C$6,IF(D46='99_炭素貯蔵量算定データベース'!$B$7,'99_炭素貯蔵量算定データベース'!$C$7,IF(D46='99_炭素貯蔵量算定データベース'!$B$8,'99_炭素貯蔵量算定データベース'!$C$8,"")))))),"")</f>
        <v/>
      </c>
      <c r="L46" s="58">
        <f t="shared" si="4"/>
        <v>0</v>
      </c>
      <c r="M46" s="59" t="str">
        <f>IFERROR(VLOOKUP(D46,'99_炭素貯蔵量算定データベース'!$B$3:$D$8,3,FALSE),"")</f>
        <v/>
      </c>
      <c r="N46" s="58" t="str">
        <f t="array" ref="N46">IF(IFERROR(SUM(IF(ISERROR(O46:P46),"",O46:P46)),"")=0,"",IFERROR(SUM(IF(ISERROR(O46:P46),"",O46:P46)),""))</f>
        <v/>
      </c>
      <c r="O46" s="58" t="str">
        <f t="shared" si="5"/>
        <v/>
      </c>
      <c r="P46" s="58" t="str">
        <f t="shared" si="6"/>
        <v/>
      </c>
    </row>
    <row r="47" spans="2:16" ht="27.75" customHeight="1">
      <c r="B47" s="397">
        <f t="shared" si="3"/>
        <v>24</v>
      </c>
      <c r="C47" s="296"/>
      <c r="D47" s="199" t="str">
        <f>IF('1_入力シート (記入例) '!C37=0,"",'1_入力シート (記入例) '!C37)</f>
        <v/>
      </c>
      <c r="E47" s="257" t="str">
        <f>IF('1_入力シート (記入例) '!E37=0,"",'1_入力シート (記入例) '!E37)</f>
        <v/>
      </c>
      <c r="F47" s="199" t="str">
        <f>IF('1_入力シート (記入例) '!G37=0,"",'1_入力シート (記入例) '!G37)</f>
        <v/>
      </c>
      <c r="G47" s="200">
        <f>IF('1_入力シート (記入例) '!H37=0,0,'1_入力シート (記入例) '!H37)</f>
        <v>0</v>
      </c>
      <c r="H47" s="201" t="str">
        <f>IFERROR(IF(D47='99_炭素貯蔵量算定データベース'!$B$3,VLOOKUP(F47,'99_炭素貯蔵量算定データベース'!$F$3:$H$66,3,FALSE),IF(D47='99_炭素貯蔵量算定データベース'!$B$4,'99_炭素貯蔵量算定データベース'!$C$4,IF(D47='99_炭素貯蔵量算定データベース'!$B$5,'99_炭素貯蔵量算定データベース'!$C$5,IF(D47='99_炭素貯蔵量算定データベース'!$B$6,'99_炭素貯蔵量算定データベース'!$C$6,IF(D47='99_炭素貯蔵量算定データベース'!$B$7,'99_炭素貯蔵量算定データベース'!$C$7,IF(D47='99_炭素貯蔵量算定データベース'!$B$8,'99_炭素貯蔵量算定データベース'!$C$8,"")))))),"")</f>
        <v/>
      </c>
      <c r="I47" s="200"/>
      <c r="J47" s="200"/>
      <c r="K47" s="207" t="str">
        <f>IFERROR(IF(D47='99_炭素貯蔵量算定データベース'!$B$3,VLOOKUP(I47,'99_炭素貯蔵量算定データベース'!$J$3:$L$85,3,FALSE),IF(D47='99_炭素貯蔵量算定データベース'!$B$4,'99_炭素貯蔵量算定データベース'!$C$4,IF(D47='99_炭素貯蔵量算定データベース'!$B$5,'99_炭素貯蔵量算定データベース'!$C$5,IF(D47='99_炭素貯蔵量算定データベース'!$B$6,'99_炭素貯蔵量算定データベース'!$C$6,IF(D47='99_炭素貯蔵量算定データベース'!$B$7,'99_炭素貯蔵量算定データベース'!$C$7,IF(D47='99_炭素貯蔵量算定データベース'!$B$8,'99_炭素貯蔵量算定データベース'!$C$8,"")))))),"")</f>
        <v/>
      </c>
      <c r="L47" s="58">
        <f t="shared" si="4"/>
        <v>0</v>
      </c>
      <c r="M47" s="59" t="str">
        <f>IFERROR(VLOOKUP(D47,'99_炭素貯蔵量算定データベース'!$B$3:$D$8,3,FALSE),"")</f>
        <v/>
      </c>
      <c r="N47" s="58" t="str">
        <f t="array" ref="N47">IF(IFERROR(SUM(IF(ISERROR(O47:P47),"",O47:P47)),"")=0,"",IFERROR(SUM(IF(ISERROR(O47:P47),"",O47:P47)),""))</f>
        <v/>
      </c>
      <c r="O47" s="58" t="str">
        <f t="shared" si="5"/>
        <v/>
      </c>
      <c r="P47" s="58" t="str">
        <f t="shared" si="6"/>
        <v/>
      </c>
    </row>
    <row r="48" spans="2:16" ht="27.75" customHeight="1">
      <c r="B48" s="397">
        <f t="shared" si="3"/>
        <v>25</v>
      </c>
      <c r="C48" s="296"/>
      <c r="D48" s="199" t="str">
        <f>IF('1_入力シート (記入例) '!C38=0,"",'1_入力シート (記入例) '!C38)</f>
        <v/>
      </c>
      <c r="E48" s="257" t="str">
        <f>IF('1_入力シート (記入例) '!E38=0,"",'1_入力シート (記入例) '!E38)</f>
        <v/>
      </c>
      <c r="F48" s="199" t="str">
        <f>IF('1_入力シート (記入例) '!G38=0,"",'1_入力シート (記入例) '!G38)</f>
        <v/>
      </c>
      <c r="G48" s="200">
        <f>IF('1_入力シート (記入例) '!H38=0,0,'1_入力シート (記入例) '!H38)</f>
        <v>0</v>
      </c>
      <c r="H48" s="201" t="str">
        <f>IFERROR(IF(D48='99_炭素貯蔵量算定データベース'!$B$3,VLOOKUP(F48,'99_炭素貯蔵量算定データベース'!$F$3:$H$66,3,FALSE),IF(D48='99_炭素貯蔵量算定データベース'!$B$4,'99_炭素貯蔵量算定データベース'!$C$4,IF(D48='99_炭素貯蔵量算定データベース'!$B$5,'99_炭素貯蔵量算定データベース'!$C$5,IF(D48='99_炭素貯蔵量算定データベース'!$B$6,'99_炭素貯蔵量算定データベース'!$C$6,IF(D48='99_炭素貯蔵量算定データベース'!$B$7,'99_炭素貯蔵量算定データベース'!$C$7,IF(D48='99_炭素貯蔵量算定データベース'!$B$8,'99_炭素貯蔵量算定データベース'!$C$8,"")))))),"")</f>
        <v/>
      </c>
      <c r="I48" s="200"/>
      <c r="J48" s="200"/>
      <c r="K48" s="207" t="str">
        <f>IFERROR(IF(D48='99_炭素貯蔵量算定データベース'!$B$3,VLOOKUP(I48,'99_炭素貯蔵量算定データベース'!$J$3:$L$85,3,FALSE),IF(D48='99_炭素貯蔵量算定データベース'!$B$4,'99_炭素貯蔵量算定データベース'!$C$4,IF(D48='99_炭素貯蔵量算定データベース'!$B$5,'99_炭素貯蔵量算定データベース'!$C$5,IF(D48='99_炭素貯蔵量算定データベース'!$B$6,'99_炭素貯蔵量算定データベース'!$C$6,IF(D48='99_炭素貯蔵量算定データベース'!$B$7,'99_炭素貯蔵量算定データベース'!$C$7,IF(D48='99_炭素貯蔵量算定データベース'!$B$8,'99_炭素貯蔵量算定データベース'!$C$8,"")))))),"")</f>
        <v/>
      </c>
      <c r="L48" s="58">
        <f t="shared" si="4"/>
        <v>0</v>
      </c>
      <c r="M48" s="59" t="str">
        <f>IFERROR(VLOOKUP(D48,'99_炭素貯蔵量算定データベース'!$B$3:$D$8,3,FALSE),"")</f>
        <v/>
      </c>
      <c r="N48" s="58" t="str">
        <f t="array" ref="N48">IF(IFERROR(SUM(IF(ISERROR(O48:P48),"",O48:P48)),"")=0,"",IFERROR(SUM(IF(ISERROR(O48:P48),"",O48:P48)),""))</f>
        <v/>
      </c>
      <c r="O48" s="58" t="str">
        <f t="shared" si="5"/>
        <v/>
      </c>
      <c r="P48" s="58" t="str">
        <f t="shared" si="6"/>
        <v/>
      </c>
    </row>
    <row r="49" spans="1:16" ht="27.75" customHeight="1">
      <c r="B49" s="397">
        <f t="shared" si="3"/>
        <v>26</v>
      </c>
      <c r="C49" s="296"/>
      <c r="D49" s="199" t="str">
        <f>IF('1_入力シート (記入例) '!C39=0,"",'1_入力シート (記入例) '!C39)</f>
        <v/>
      </c>
      <c r="E49" s="257" t="str">
        <f>IF('1_入力シート (記入例) '!E39=0,"",'1_入力シート (記入例) '!E39)</f>
        <v/>
      </c>
      <c r="F49" s="199" t="str">
        <f>IF('1_入力シート (記入例) '!G39=0,"",'1_入力シート (記入例) '!G39)</f>
        <v/>
      </c>
      <c r="G49" s="200">
        <f>IF('1_入力シート (記入例) '!H39=0,0,'1_入力シート (記入例) '!H39)</f>
        <v>0</v>
      </c>
      <c r="H49" s="201" t="str">
        <f>IFERROR(IF(D49='99_炭素貯蔵量算定データベース'!$B$3,VLOOKUP(F49,'99_炭素貯蔵量算定データベース'!$F$3:$H$66,3,FALSE),IF(D49='99_炭素貯蔵量算定データベース'!$B$4,'99_炭素貯蔵量算定データベース'!$C$4,IF(D49='99_炭素貯蔵量算定データベース'!$B$5,'99_炭素貯蔵量算定データベース'!$C$5,IF(D49='99_炭素貯蔵量算定データベース'!$B$6,'99_炭素貯蔵量算定データベース'!$C$6,IF(D49='99_炭素貯蔵量算定データベース'!$B$7,'99_炭素貯蔵量算定データベース'!$C$7,IF(D49='99_炭素貯蔵量算定データベース'!$B$8,'99_炭素貯蔵量算定データベース'!$C$8,"")))))),"")</f>
        <v/>
      </c>
      <c r="I49" s="200"/>
      <c r="J49" s="200"/>
      <c r="K49" s="207" t="str">
        <f>IFERROR(IF(D49='99_炭素貯蔵量算定データベース'!$B$3,VLOOKUP(I49,'99_炭素貯蔵量算定データベース'!$J$3:$L$85,3,FALSE),IF(D49='99_炭素貯蔵量算定データベース'!$B$4,'99_炭素貯蔵量算定データベース'!$C$4,IF(D49='99_炭素貯蔵量算定データベース'!$B$5,'99_炭素貯蔵量算定データベース'!$C$5,IF(D49='99_炭素貯蔵量算定データベース'!$B$6,'99_炭素貯蔵量算定データベース'!$C$6,IF(D49='99_炭素貯蔵量算定データベース'!$B$7,'99_炭素貯蔵量算定データベース'!$C$7,IF(D49='99_炭素貯蔵量算定データベース'!$B$8,'99_炭素貯蔵量算定データベース'!$C$8,"")))))),"")</f>
        <v/>
      </c>
      <c r="L49" s="58">
        <f t="shared" si="4"/>
        <v>0</v>
      </c>
      <c r="M49" s="59" t="str">
        <f>IFERROR(VLOOKUP(D49,'99_炭素貯蔵量算定データベース'!$B$3:$D$8,3,FALSE),"")</f>
        <v/>
      </c>
      <c r="N49" s="58" t="str">
        <f t="array" ref="N49">IF(IFERROR(SUM(IF(ISERROR(O49:P49),"",O49:P49)),"")=0,"",IFERROR(SUM(IF(ISERROR(O49:P49),"",O49:P49)),""))</f>
        <v/>
      </c>
      <c r="O49" s="58" t="str">
        <f t="shared" si="5"/>
        <v/>
      </c>
      <c r="P49" s="58" t="str">
        <f t="shared" si="6"/>
        <v/>
      </c>
    </row>
    <row r="50" spans="1:16" ht="27.75" customHeight="1">
      <c r="B50" s="397">
        <f t="shared" si="3"/>
        <v>27</v>
      </c>
      <c r="C50" s="296"/>
      <c r="D50" s="199" t="str">
        <f>IF('1_入力シート (記入例) '!C40=0,"",'1_入力シート (記入例) '!C40)</f>
        <v/>
      </c>
      <c r="E50" s="257" t="str">
        <f>IF('1_入力シート (記入例) '!E40=0,"",'1_入力シート (記入例) '!E40)</f>
        <v/>
      </c>
      <c r="F50" s="199" t="str">
        <f>IF('1_入力シート (記入例) '!G40=0,"",'1_入力シート (記入例) '!G40)</f>
        <v/>
      </c>
      <c r="G50" s="200">
        <f>IF('1_入力シート (記入例) '!H40=0,0,'1_入力シート (記入例) '!H40)</f>
        <v>0</v>
      </c>
      <c r="H50" s="201" t="str">
        <f>IFERROR(IF(D50='99_炭素貯蔵量算定データベース'!$B$3,VLOOKUP(F50,'99_炭素貯蔵量算定データベース'!$F$3:$H$66,3,FALSE),IF(D50='99_炭素貯蔵量算定データベース'!$B$4,'99_炭素貯蔵量算定データベース'!$C$4,IF(D50='99_炭素貯蔵量算定データベース'!$B$5,'99_炭素貯蔵量算定データベース'!$C$5,IF(D50='99_炭素貯蔵量算定データベース'!$B$6,'99_炭素貯蔵量算定データベース'!$C$6,IF(D50='99_炭素貯蔵量算定データベース'!$B$7,'99_炭素貯蔵量算定データベース'!$C$7,IF(D50='99_炭素貯蔵量算定データベース'!$B$8,'99_炭素貯蔵量算定データベース'!$C$8,"")))))),"")</f>
        <v/>
      </c>
      <c r="I50" s="200"/>
      <c r="J50" s="200"/>
      <c r="K50" s="207" t="str">
        <f>IFERROR(IF(D50='99_炭素貯蔵量算定データベース'!$B$3,VLOOKUP(I50,'99_炭素貯蔵量算定データベース'!$J$3:$L$85,3,FALSE),IF(D50='99_炭素貯蔵量算定データベース'!$B$4,'99_炭素貯蔵量算定データベース'!$C$4,IF(D50='99_炭素貯蔵量算定データベース'!$B$5,'99_炭素貯蔵量算定データベース'!$C$5,IF(D50='99_炭素貯蔵量算定データベース'!$B$6,'99_炭素貯蔵量算定データベース'!$C$6,IF(D50='99_炭素貯蔵量算定データベース'!$B$7,'99_炭素貯蔵量算定データベース'!$C$7,IF(D50='99_炭素貯蔵量算定データベース'!$B$8,'99_炭素貯蔵量算定データベース'!$C$8,"")))))),"")</f>
        <v/>
      </c>
      <c r="L50" s="58">
        <f t="shared" si="4"/>
        <v>0</v>
      </c>
      <c r="M50" s="59" t="str">
        <f>IFERROR(VLOOKUP(D50,'99_炭素貯蔵量算定データベース'!$B$3:$D$8,3,FALSE),"")</f>
        <v/>
      </c>
      <c r="N50" s="58" t="str">
        <f t="array" ref="N50">IF(IFERROR(SUM(IF(ISERROR(O50:P50),"",O50:P50)),"")=0,"",IFERROR(SUM(IF(ISERROR(O50:P50),"",O50:P50)),""))</f>
        <v/>
      </c>
      <c r="O50" s="58" t="str">
        <f t="shared" si="5"/>
        <v/>
      </c>
      <c r="P50" s="58" t="str">
        <f t="shared" si="6"/>
        <v/>
      </c>
    </row>
    <row r="51" spans="1:16" ht="27.75" customHeight="1">
      <c r="B51" s="397">
        <f t="shared" si="3"/>
        <v>28</v>
      </c>
      <c r="C51" s="296"/>
      <c r="D51" s="199" t="str">
        <f>IF('1_入力シート (記入例) '!C41=0,"",'1_入力シート (記入例) '!C41)</f>
        <v/>
      </c>
      <c r="E51" s="257" t="str">
        <f>IF('1_入力シート (記入例) '!E41=0,"",'1_入力シート (記入例) '!E41)</f>
        <v/>
      </c>
      <c r="F51" s="199" t="str">
        <f>IF('1_入力シート (記入例) '!G41=0,"",'1_入力シート (記入例) '!G41)</f>
        <v/>
      </c>
      <c r="G51" s="200">
        <f>IF('1_入力シート (記入例) '!H41=0,0,'1_入力シート (記入例) '!H41)</f>
        <v>0</v>
      </c>
      <c r="H51" s="201" t="str">
        <f>IFERROR(IF(D51='99_炭素貯蔵量算定データベース'!$B$3,VLOOKUP(F51,'99_炭素貯蔵量算定データベース'!$F$3:$H$66,3,FALSE),IF(D51='99_炭素貯蔵量算定データベース'!$B$4,'99_炭素貯蔵量算定データベース'!$C$4,IF(D51='99_炭素貯蔵量算定データベース'!$B$5,'99_炭素貯蔵量算定データベース'!$C$5,IF(D51='99_炭素貯蔵量算定データベース'!$B$6,'99_炭素貯蔵量算定データベース'!$C$6,IF(D51='99_炭素貯蔵量算定データベース'!$B$7,'99_炭素貯蔵量算定データベース'!$C$7,IF(D51='99_炭素貯蔵量算定データベース'!$B$8,'99_炭素貯蔵量算定データベース'!$C$8,"")))))),"")</f>
        <v/>
      </c>
      <c r="I51" s="200"/>
      <c r="J51" s="200"/>
      <c r="K51" s="207" t="str">
        <f>IFERROR(IF(D51='99_炭素貯蔵量算定データベース'!$B$3,VLOOKUP(I51,'99_炭素貯蔵量算定データベース'!$J$3:$L$85,3,FALSE),IF(D51='99_炭素貯蔵量算定データベース'!$B$4,'99_炭素貯蔵量算定データベース'!$C$4,IF(D51='99_炭素貯蔵量算定データベース'!$B$5,'99_炭素貯蔵量算定データベース'!$C$5,IF(D51='99_炭素貯蔵量算定データベース'!$B$6,'99_炭素貯蔵量算定データベース'!$C$6,IF(D51='99_炭素貯蔵量算定データベース'!$B$7,'99_炭素貯蔵量算定データベース'!$C$7,IF(D51='99_炭素貯蔵量算定データベース'!$B$8,'99_炭素貯蔵量算定データベース'!$C$8,"")))))),"")</f>
        <v/>
      </c>
      <c r="L51" s="58">
        <f t="shared" si="4"/>
        <v>0</v>
      </c>
      <c r="M51" s="59" t="str">
        <f>IFERROR(VLOOKUP(D51,'99_炭素貯蔵量算定データベース'!$B$3:$D$8,3,FALSE),"")</f>
        <v/>
      </c>
      <c r="N51" s="58" t="str">
        <f t="array" ref="N51">IF(IFERROR(SUM(IF(ISERROR(O51:P51),"",O51:P51)),"")=0,"",IFERROR(SUM(IF(ISERROR(O51:P51),"",O51:P51)),""))</f>
        <v/>
      </c>
      <c r="O51" s="58" t="str">
        <f t="shared" si="5"/>
        <v/>
      </c>
      <c r="P51" s="58" t="str">
        <f t="shared" si="6"/>
        <v/>
      </c>
    </row>
    <row r="52" spans="1:16" ht="27.75" customHeight="1">
      <c r="B52" s="397">
        <f t="shared" si="3"/>
        <v>29</v>
      </c>
      <c r="C52" s="296"/>
      <c r="D52" s="199" t="str">
        <f>IF('1_入力シート (記入例) '!C42=0,"",'1_入力シート (記入例) '!C42)</f>
        <v/>
      </c>
      <c r="E52" s="257" t="str">
        <f>IF('1_入力シート (記入例) '!E42=0,"",'1_入力シート (記入例) '!E42)</f>
        <v/>
      </c>
      <c r="F52" s="199" t="str">
        <f>IF('1_入力シート (記入例) '!G42=0,"",'1_入力シート (記入例) '!G42)</f>
        <v/>
      </c>
      <c r="G52" s="200">
        <f>IF('1_入力シート (記入例) '!H42=0,0,'1_入力シート (記入例) '!H42)</f>
        <v>0</v>
      </c>
      <c r="H52" s="201" t="str">
        <f>IFERROR(IF(D52='99_炭素貯蔵量算定データベース'!$B$3,VLOOKUP(F52,'99_炭素貯蔵量算定データベース'!$F$3:$H$66,3,FALSE),IF(D52='99_炭素貯蔵量算定データベース'!$B$4,'99_炭素貯蔵量算定データベース'!$C$4,IF(D52='99_炭素貯蔵量算定データベース'!$B$5,'99_炭素貯蔵量算定データベース'!$C$5,IF(D52='99_炭素貯蔵量算定データベース'!$B$6,'99_炭素貯蔵量算定データベース'!$C$6,IF(D52='99_炭素貯蔵量算定データベース'!$B$7,'99_炭素貯蔵量算定データベース'!$C$7,IF(D52='99_炭素貯蔵量算定データベース'!$B$8,'99_炭素貯蔵量算定データベース'!$C$8,"")))))),"")</f>
        <v/>
      </c>
      <c r="I52" s="200"/>
      <c r="J52" s="200"/>
      <c r="K52" s="207" t="str">
        <f>IFERROR(IF(D52='99_炭素貯蔵量算定データベース'!$B$3,VLOOKUP(I52,'99_炭素貯蔵量算定データベース'!$J$3:$L$85,3,FALSE),IF(D52='99_炭素貯蔵量算定データベース'!$B$4,'99_炭素貯蔵量算定データベース'!$C$4,IF(D52='99_炭素貯蔵量算定データベース'!$B$5,'99_炭素貯蔵量算定データベース'!$C$5,IF(D52='99_炭素貯蔵量算定データベース'!$B$6,'99_炭素貯蔵量算定データベース'!$C$6,IF(D52='99_炭素貯蔵量算定データベース'!$B$7,'99_炭素貯蔵量算定データベース'!$C$7,IF(D52='99_炭素貯蔵量算定データベース'!$B$8,'99_炭素貯蔵量算定データベース'!$C$8,"")))))),"")</f>
        <v/>
      </c>
      <c r="L52" s="58">
        <f t="shared" si="4"/>
        <v>0</v>
      </c>
      <c r="M52" s="59" t="str">
        <f>IFERROR(VLOOKUP(D52,'99_炭素貯蔵量算定データベース'!$B$3:$D$8,3,FALSE),"")</f>
        <v/>
      </c>
      <c r="N52" s="58" t="str">
        <f t="array" ref="N52">IF(IFERROR(SUM(IF(ISERROR(O52:P52),"",O52:P52)),"")=0,"",IFERROR(SUM(IF(ISERROR(O52:P52),"",O52:P52)),""))</f>
        <v/>
      </c>
      <c r="O52" s="58" t="str">
        <f t="shared" si="5"/>
        <v/>
      </c>
      <c r="P52" s="58" t="str">
        <f t="shared" si="6"/>
        <v/>
      </c>
    </row>
    <row r="53" spans="1:16" ht="27.75" customHeight="1">
      <c r="B53" s="397" t="s">
        <v>331</v>
      </c>
      <c r="C53" s="296"/>
      <c r="D53" s="256"/>
      <c r="E53" s="257"/>
      <c r="F53" s="199"/>
      <c r="G53" s="200">
        <f>SUM(G24:G52)</f>
        <v>36</v>
      </c>
      <c r="H53" s="201"/>
      <c r="I53" s="200"/>
      <c r="J53" s="200">
        <f>SUM(J24:J52)</f>
        <v>0</v>
      </c>
      <c r="K53" s="201"/>
      <c r="L53" s="58">
        <f>SUM(L24:L52)</f>
        <v>36</v>
      </c>
      <c r="M53" s="59"/>
      <c r="N53" s="58">
        <f>SUM(N24:N52)</f>
        <v>22.299999999999997</v>
      </c>
      <c r="O53" s="58">
        <f t="shared" ref="O53:P53" si="7">SUM(O24:O52)</f>
        <v>22.299999999999997</v>
      </c>
      <c r="P53" s="58">
        <f t="shared" si="7"/>
        <v>0</v>
      </c>
    </row>
    <row r="54" spans="1:16" ht="13.5" customHeight="1" thickBot="1">
      <c r="B54" s="126"/>
      <c r="C54" s="126"/>
      <c r="D54" s="119"/>
      <c r="E54" s="120"/>
      <c r="F54" s="119"/>
      <c r="G54" s="121"/>
      <c r="H54" s="122"/>
      <c r="I54" s="121"/>
      <c r="J54" s="121"/>
      <c r="K54" s="123"/>
      <c r="L54" s="124"/>
      <c r="M54" s="125"/>
      <c r="N54" s="124"/>
      <c r="O54" s="124"/>
      <c r="P54" s="124"/>
    </row>
    <row r="55" spans="1:16" ht="27.75" customHeight="1" thickTop="1">
      <c r="A55" s="400" t="s">
        <v>330</v>
      </c>
      <c r="B55" s="220">
        <v>6</v>
      </c>
      <c r="C55" s="221">
        <v>1</v>
      </c>
      <c r="D55" s="222" t="str">
        <f>D29</f>
        <v>合板区分（合板・ＬＶＬ等）</v>
      </c>
      <c r="E55" s="223" t="str">
        <f>E29</f>
        <v>構造用合板（スギ＋ベイマツ）、910×1820、2730mm、壁、床</v>
      </c>
      <c r="F55" s="224" t="s">
        <v>33</v>
      </c>
      <c r="G55" s="225">
        <f>2*2/3</f>
        <v>1.3333333333333333</v>
      </c>
      <c r="H55" s="245">
        <f>IFERROR(IF(D55='99_炭素貯蔵量算定データベース'!$B$3,VLOOKUP(F55,'99_炭素貯蔵量算定データベース'!$F$3:$H$66,3,FALSE),IF(D55='99_炭素貯蔵量算定データベース'!$B$4,'99_炭素貯蔵量算定データベース'!$C$4,IF(D55='99_炭素貯蔵量算定データベース'!$B$5,'99_炭素貯蔵量算定データベース'!$C$5,IF(D55='99_炭素貯蔵量算定データベース'!$B$6,'99_炭素貯蔵量算定データベース'!$C$6,IF(D55='99_炭素貯蔵量算定データベース'!$B$7,'99_炭素貯蔵量算定データベース'!$C$7,IF(D55='99_炭素貯蔵量算定データベース'!$B$8,'99_炭素貯蔵量算定データベース'!$C$8,"")))))),"")</f>
        <v>0.54200000000000004</v>
      </c>
      <c r="I55" s="225"/>
      <c r="J55" s="246"/>
      <c r="K55" s="207">
        <f>IFERROR(IF(D55='99_炭素貯蔵量算定データベース'!$B$3,VLOOKUP(I55,'99_炭素貯蔵量算定データベース'!$J$3:$L$85,3,FALSE),IF(D55='99_炭素貯蔵量算定データベース'!$B$4,'99_炭素貯蔵量算定データベース'!$C$4,IF(D55='99_炭素貯蔵量算定データベース'!$B$5,'99_炭素貯蔵量算定データベース'!$C$5,IF(D55='99_炭素貯蔵量算定データベース'!$B$6,'99_炭素貯蔵量算定データベース'!$C$6,IF(D55='99_炭素貯蔵量算定データベース'!$B$7,'99_炭素貯蔵量算定データベース'!$C$7,IF(D55='99_炭素貯蔵量算定データベース'!$B$8,'99_炭素貯蔵量算定データベース'!$C$8,"")))))),"")</f>
        <v>0.54200000000000004</v>
      </c>
      <c r="L55" s="58">
        <f t="shared" si="0"/>
        <v>1.3333333333333333</v>
      </c>
      <c r="M55" s="59">
        <f>IFERROR(VLOOKUP(D55,'99_炭素貯蔵量算定データベース'!$B$3:$D$8,3,FALSE),"")</f>
        <v>0.49299999999999999</v>
      </c>
      <c r="N55" s="58">
        <f t="array" ref="N55">IF(IFERROR(SUM(IF(ISERROR(O55:P55),"",O55:P55)),"")=0,"",IFERROR(SUM(IF(ISERROR(O55:P55),"",O55:P55)),""))</f>
        <v>1.3</v>
      </c>
      <c r="O55" s="58">
        <f t="shared" si="1"/>
        <v>1.3</v>
      </c>
      <c r="P55" s="58" t="str">
        <f t="shared" si="2"/>
        <v/>
      </c>
    </row>
    <row r="56" spans="1:16" ht="27.75" customHeight="1" thickBot="1">
      <c r="A56" s="401"/>
      <c r="B56" s="226">
        <v>6</v>
      </c>
      <c r="C56" s="227">
        <v>2</v>
      </c>
      <c r="D56" s="228" t="str">
        <f t="shared" ref="D56:E58" si="8">D29</f>
        <v>合板区分（合板・ＬＶＬ等）</v>
      </c>
      <c r="E56" s="229" t="str">
        <f t="shared" si="8"/>
        <v>構造用合板（スギ＋ベイマツ）、910×1820、2730mm、壁、床</v>
      </c>
      <c r="F56" s="206"/>
      <c r="G56" s="149"/>
      <c r="H56" s="247">
        <f>IFERROR(IF(D56='99_炭素貯蔵量算定データベース'!$B$3,VLOOKUP(F56,'99_炭素貯蔵量算定データベース'!$F$3:$H$66,3,FALSE),IF(D56='99_炭素貯蔵量算定データベース'!$B$4,'99_炭素貯蔵量算定データベース'!$C$4,IF(D56='99_炭素貯蔵量算定データベース'!$B$5,'99_炭素貯蔵量算定データベース'!$C$5,IF(D56='99_炭素貯蔵量算定データベース'!$B$6,'99_炭素貯蔵量算定データベース'!$C$6,IF(D56='99_炭素貯蔵量算定データベース'!$B$7,'99_炭素貯蔵量算定データベース'!$C$7,IF(D56='99_炭素貯蔵量算定データベース'!$B$8,'99_炭素貯蔵量算定データベース'!$C$8,"")))))),"")</f>
        <v>0.54200000000000004</v>
      </c>
      <c r="I56" s="236" t="s">
        <v>96</v>
      </c>
      <c r="J56" s="248">
        <f>2*1/3</f>
        <v>0.66666666666666663</v>
      </c>
      <c r="K56" s="207">
        <f>IFERROR(IF(D56='99_炭素貯蔵量算定データベース'!$B$3,VLOOKUP(I56,'99_炭素貯蔵量算定データベース'!$J$3:$L$85,3,FALSE),IF(D56='99_炭素貯蔵量算定データベース'!$B$4,'99_炭素貯蔵量算定データベース'!$C$4,IF(D56='99_炭素貯蔵量算定データベース'!$B$5,'99_炭素貯蔵量算定データベース'!$C$5,IF(D56='99_炭素貯蔵量算定データベース'!$B$6,'99_炭素貯蔵量算定データベース'!$C$6,IF(D56='99_炭素貯蔵量算定データベース'!$B$7,'99_炭素貯蔵量算定データベース'!$C$7,IF(D56='99_炭素貯蔵量算定データベース'!$B$8,'99_炭素貯蔵量算定データベース'!$C$8,"")))))),"")</f>
        <v>0.54200000000000004</v>
      </c>
      <c r="L56" s="58">
        <f t="shared" si="0"/>
        <v>0.66666666666666663</v>
      </c>
      <c r="M56" s="59">
        <f>IFERROR(VLOOKUP(D56,'99_炭素貯蔵量算定データベース'!$B$3:$D$8,3,FALSE),"")</f>
        <v>0.49299999999999999</v>
      </c>
      <c r="N56" s="58">
        <f t="array" ref="N56">IF(IFERROR(SUM(IF(ISERROR(O56:P56),"",O56:P56)),"")=0,"",IFERROR(SUM(IF(ISERROR(O56:P56),"",O56:P56)),""))</f>
        <v>0.7</v>
      </c>
      <c r="O56" s="58" t="str">
        <f t="shared" si="1"/>
        <v/>
      </c>
      <c r="P56" s="58">
        <f t="shared" si="2"/>
        <v>0.7</v>
      </c>
    </row>
    <row r="57" spans="1:16" ht="27.75" customHeight="1" thickTop="1" thickBot="1">
      <c r="A57" s="401"/>
      <c r="B57" s="220">
        <v>7</v>
      </c>
      <c r="C57" s="221"/>
      <c r="D57" s="230" t="str">
        <f t="shared" si="8"/>
        <v>製材区分（製材・集成材・ＣＬＴ等）</v>
      </c>
      <c r="E57" s="223" t="str">
        <f t="shared" si="8"/>
        <v>集成材（国産＋外国産）、105×210、240mm、梁</v>
      </c>
      <c r="F57" s="225"/>
      <c r="G57" s="225"/>
      <c r="H57" s="249" t="str">
        <f>IFERROR(IF(D57='99_炭素貯蔵量算定データベース'!$B$3,VLOOKUP(F57,'99_炭素貯蔵量算定データベース'!$F$3:$H$66,3,FALSE),IF(D57='99_炭素貯蔵量算定データベース'!$B$4,'99_炭素貯蔵量算定データベース'!$C$4,IF(D57='99_炭素貯蔵量算定データベース'!$B$5,'99_炭素貯蔵量算定データベース'!$C$5,IF(D57='99_炭素貯蔵量算定データベース'!$B$6,'99_炭素貯蔵量算定データベース'!$C$6,IF(D57='99_炭素貯蔵量算定データベース'!$B$7,'99_炭素貯蔵量算定データベース'!$C$7,IF(D57='99_炭素貯蔵量算定データベース'!$B$8,'99_炭素貯蔵量算定データベース'!$C$8,"")))))),"")</f>
        <v/>
      </c>
      <c r="I57" s="250" t="s">
        <v>140</v>
      </c>
      <c r="J57" s="251">
        <v>2</v>
      </c>
      <c r="K57" s="207">
        <f>IFERROR(IF(D57='99_炭素貯蔵量算定データベース'!$B$3,VLOOKUP(I57,'99_炭素貯蔵量算定データベース'!$J$3:$L$85,3,FALSE),IF(D57='99_炭素貯蔵量算定データベース'!$B$4,'99_炭素貯蔵量算定データベース'!$C$4,IF(D57='99_炭素貯蔵量算定データベース'!$B$5,'99_炭素貯蔵量算定データベース'!$C$5,IF(D57='99_炭素貯蔵量算定データベース'!$B$6,'99_炭素貯蔵量算定データベース'!$C$6,IF(D57='99_炭素貯蔵量算定データベース'!$B$7,'99_炭素貯蔵量算定データベース'!$C$7,IF(D57='99_炭素貯蔵量算定データベース'!$B$8,'99_炭素貯蔵量算定データベース'!$C$8,"")))))),"")</f>
        <v>0.3306</v>
      </c>
      <c r="L57" s="58">
        <f t="shared" si="0"/>
        <v>2</v>
      </c>
      <c r="M57" s="59">
        <f>IFERROR(VLOOKUP(D57,'99_炭素貯蔵量算定データベース'!$B$3:$D$8,3,FALSE),"")</f>
        <v>0.5</v>
      </c>
      <c r="N57" s="58">
        <f t="array" ref="N57">IF(IFERROR(SUM(IF(ISERROR(O57:P57),"",O57:P57)),"")=0,"",IFERROR(SUM(IF(ISERROR(O57:P57),"",O57:P57)),""))</f>
        <v>1.2</v>
      </c>
      <c r="O57" s="58" t="str">
        <f t="shared" si="1"/>
        <v/>
      </c>
      <c r="P57" s="58">
        <f t="shared" si="2"/>
        <v>1.2</v>
      </c>
    </row>
    <row r="58" spans="1:16" ht="27.75" customHeight="1" thickTop="1">
      <c r="A58" s="401"/>
      <c r="B58" s="220">
        <v>8</v>
      </c>
      <c r="C58" s="221">
        <v>1</v>
      </c>
      <c r="D58" s="222" t="str">
        <f t="shared" si="8"/>
        <v>合板区分（合板・ＬＶＬ等）</v>
      </c>
      <c r="E58" s="223" t="str">
        <f t="shared" si="8"/>
        <v>LVL、105×210mm、梁</v>
      </c>
      <c r="F58" s="225" t="s">
        <v>33</v>
      </c>
      <c r="G58" s="225">
        <v>3</v>
      </c>
      <c r="H58" s="245">
        <f>IFERROR(IF(D58='99_炭素貯蔵量算定データベース'!$B$3,VLOOKUP(F58,'99_炭素貯蔵量算定データベース'!$F$3:$H$66,3,FALSE),IF(D58='99_炭素貯蔵量算定データベース'!$B$4,'99_炭素貯蔵量算定データベース'!$C$4,IF(D58='99_炭素貯蔵量算定データベース'!$B$5,'99_炭素貯蔵量算定データベース'!$C$5,IF(D58='99_炭素貯蔵量算定データベース'!$B$6,'99_炭素貯蔵量算定データベース'!$C$6,IF(D58='99_炭素貯蔵量算定データベース'!$B$7,'99_炭素貯蔵量算定データベース'!$C$7,IF(D58='99_炭素貯蔵量算定データベース'!$B$8,'99_炭素貯蔵量算定データベース'!$C$8,"")))))),"")</f>
        <v>0.54200000000000004</v>
      </c>
      <c r="I58" s="242"/>
      <c r="J58" s="252"/>
      <c r="K58" s="253">
        <f>IFERROR(IF(D58='99_炭素貯蔵量算定データベース'!$B$3,VLOOKUP(I58,'99_炭素貯蔵量算定データベース'!$J$3:$L$85,3,FALSE),IF(D58='99_炭素貯蔵量算定データベース'!$B$4,'99_炭素貯蔵量算定データベース'!$C$4,IF(D58='99_炭素貯蔵量算定データベース'!$B$5,'99_炭素貯蔵量算定データベース'!$C$5,IF(D58='99_炭素貯蔵量算定データベース'!$B$6,'99_炭素貯蔵量算定データベース'!$C$6,IF(D58='99_炭素貯蔵量算定データベース'!$B$7,'99_炭素貯蔵量算定データベース'!$C$7,IF(D58='99_炭素貯蔵量算定データベース'!$B$8,'99_炭素貯蔵量算定データベース'!$C$8,"")))))),"")</f>
        <v>0.54200000000000004</v>
      </c>
      <c r="L58" s="60">
        <f t="shared" si="0"/>
        <v>3</v>
      </c>
      <c r="M58" s="111">
        <f>IFERROR(VLOOKUP(D58,'99_炭素貯蔵量算定データベース'!$B$3:$D$8,3,FALSE),"")</f>
        <v>0.49299999999999999</v>
      </c>
      <c r="N58" s="60">
        <f t="array" ref="N58">IF(IFERROR(SUM(IF(ISERROR(O58:P58),"",O58:P58)),"")=0,"",IFERROR(SUM(IF(ISERROR(O58:P58),"",O58:P58)),""))</f>
        <v>2.9</v>
      </c>
      <c r="O58" s="60">
        <f t="shared" si="1"/>
        <v>2.9</v>
      </c>
      <c r="P58" s="60" t="str">
        <f t="shared" si="2"/>
        <v/>
      </c>
    </row>
    <row r="59" spans="1:16" ht="27.75" customHeight="1">
      <c r="A59" s="401"/>
      <c r="B59" s="231">
        <v>8</v>
      </c>
      <c r="C59" s="232">
        <v>2</v>
      </c>
      <c r="D59" s="233" t="str">
        <f>D31</f>
        <v>合板区分（合板・ＬＶＬ等）</v>
      </c>
      <c r="E59" s="234" t="str">
        <f>E31</f>
        <v>LVL、105×210mm、梁</v>
      </c>
      <c r="F59" s="146" t="s">
        <v>104</v>
      </c>
      <c r="G59" s="146">
        <v>1.3</v>
      </c>
      <c r="H59" s="201">
        <f>IFERROR(IF(D59='99_炭素貯蔵量算定データベース'!$B$3,VLOOKUP(F59,'99_炭素貯蔵量算定データベース'!$F$3:$H$66,3,FALSE),IF(D59='99_炭素貯蔵量算定データベース'!$B$4,'99_炭素貯蔵量算定データベース'!$C$4,IF(D59='99_炭素貯蔵量算定データベース'!$B$5,'99_炭素貯蔵量算定データベース'!$C$5,IF(D59='99_炭素貯蔵量算定データベース'!$B$6,'99_炭素貯蔵量算定データベース'!$C$6,IF(D59='99_炭素貯蔵量算定データベース'!$B$7,'99_炭素貯蔵量算定データベース'!$C$7,IF(D59='99_炭素貯蔵量算定データベース'!$B$8,'99_炭素貯蔵量算定データベース'!$C$8,"")))))),"")</f>
        <v>0.54200000000000004</v>
      </c>
      <c r="I59" s="146"/>
      <c r="J59" s="254"/>
      <c r="K59" s="207">
        <f>IFERROR(IF(D59='99_炭素貯蔵量算定データベース'!$B$3,VLOOKUP(I59,'99_炭素貯蔵量算定データベース'!$J$3:$L$85,3,FALSE),IF(D59='99_炭素貯蔵量算定データベース'!$B$4,'99_炭素貯蔵量算定データベース'!$C$4,IF(D59='99_炭素貯蔵量算定データベース'!$B$5,'99_炭素貯蔵量算定データベース'!$C$5,IF(D59='99_炭素貯蔵量算定データベース'!$B$6,'99_炭素貯蔵量算定データベース'!$C$6,IF(D59='99_炭素貯蔵量算定データベース'!$B$7,'99_炭素貯蔵量算定データベース'!$C$7,IF(D59='99_炭素貯蔵量算定データベース'!$B$8,'99_炭素貯蔵量算定データベース'!$C$8,"")))))),"")</f>
        <v>0.54200000000000004</v>
      </c>
      <c r="L59" s="58">
        <f t="shared" si="0"/>
        <v>1.3</v>
      </c>
      <c r="M59" s="59">
        <f>IFERROR(VLOOKUP(D59,'99_炭素貯蔵量算定データベース'!$B$3:$D$8,3,FALSE),"")</f>
        <v>0.49299999999999999</v>
      </c>
      <c r="N59" s="58">
        <f t="array" ref="N59">IF(IFERROR(SUM(IF(ISERROR(O59:P59),"",O59:P59)),"")=0,"",IFERROR(SUM(IF(ISERROR(O59:P59),"",O59:P59)),""))</f>
        <v>1.3</v>
      </c>
      <c r="O59" s="58">
        <f t="shared" si="1"/>
        <v>1.3</v>
      </c>
      <c r="P59" s="58" t="str">
        <f t="shared" si="2"/>
        <v/>
      </c>
    </row>
    <row r="60" spans="1:16" ht="27.75" customHeight="1" thickBot="1">
      <c r="A60" s="401"/>
      <c r="B60" s="226">
        <v>8</v>
      </c>
      <c r="C60" s="227">
        <v>3</v>
      </c>
      <c r="D60" s="228" t="str">
        <f>D31</f>
        <v>合板区分（合板・ＬＶＬ等）</v>
      </c>
      <c r="E60" s="229" t="str">
        <f>E31</f>
        <v>LVL、105×210mm、梁</v>
      </c>
      <c r="F60" s="235"/>
      <c r="G60" s="236"/>
      <c r="H60" s="247">
        <f>IFERROR(IF(D60='99_炭素貯蔵量算定データベース'!$B$3,VLOOKUP(F60,'99_炭素貯蔵量算定データベース'!$F$3:$H$66,3,FALSE),IF(D60='99_炭素貯蔵量算定データベース'!$B$4,'99_炭素貯蔵量算定データベース'!$C$4,IF(D60='99_炭素貯蔵量算定データベース'!$B$5,'99_炭素貯蔵量算定データベース'!$C$5,IF(D60='99_炭素貯蔵量算定データベース'!$B$6,'99_炭素貯蔵量算定データベース'!$C$6,IF(D60='99_炭素貯蔵量算定データベース'!$B$7,'99_炭素貯蔵量算定データベース'!$C$7,IF(D60='99_炭素貯蔵量算定データベース'!$B$8,'99_炭素貯蔵量算定データベース'!$C$8,"")))))),"")</f>
        <v>0.54200000000000004</v>
      </c>
      <c r="I60" s="236" t="s">
        <v>140</v>
      </c>
      <c r="J60" s="248">
        <v>0.7</v>
      </c>
      <c r="K60" s="207">
        <f>IFERROR(IF(D60='99_炭素貯蔵量算定データベース'!$B$3,VLOOKUP(I60,'99_炭素貯蔵量算定データベース'!$J$3:$L$85,3,FALSE),IF(D60='99_炭素貯蔵量算定データベース'!$B$4,'99_炭素貯蔵量算定データベース'!$C$4,IF(D60='99_炭素貯蔵量算定データベース'!$B$5,'99_炭素貯蔵量算定データベース'!$C$5,IF(D60='99_炭素貯蔵量算定データベース'!$B$6,'99_炭素貯蔵量算定データベース'!$C$6,IF(D60='99_炭素貯蔵量算定データベース'!$B$7,'99_炭素貯蔵量算定データベース'!$C$7,IF(D60='99_炭素貯蔵量算定データベース'!$B$8,'99_炭素貯蔵量算定データベース'!$C$8,"")))))),"")</f>
        <v>0.54200000000000004</v>
      </c>
      <c r="L60" s="58">
        <f t="shared" si="0"/>
        <v>0.7</v>
      </c>
      <c r="M60" s="59">
        <f>IFERROR(VLOOKUP(D60,'99_炭素貯蔵量算定データベース'!$B$3:$D$8,3,FALSE),"")</f>
        <v>0.49299999999999999</v>
      </c>
      <c r="N60" s="58">
        <f t="array" ref="N60">IF(IFERROR(SUM(IF(ISERROR(O60:P60),"",O60:P60)),"")=0,"",IFERROR(SUM(IF(ISERROR(O60:P60),"",O60:P60)),""))</f>
        <v>0.7</v>
      </c>
      <c r="O60" s="58" t="str">
        <f t="shared" si="1"/>
        <v/>
      </c>
      <c r="P60" s="58">
        <f t="shared" si="2"/>
        <v>0.7</v>
      </c>
    </row>
    <row r="61" spans="1:16" ht="27.75" customHeight="1" thickTop="1">
      <c r="A61" s="401"/>
      <c r="B61" s="237"/>
      <c r="C61" s="238"/>
      <c r="D61" s="239"/>
      <c r="E61" s="240"/>
      <c r="F61" s="241"/>
      <c r="G61" s="242"/>
      <c r="H61" s="255" t="str">
        <f>IFERROR(IF(D61='99_炭素貯蔵量算定データベース'!$B$3,VLOOKUP(F61,'99_炭素貯蔵量算定データベース'!$F$3:$H$66,3,FALSE),IF(D61='99_炭素貯蔵量算定データベース'!$B$4,'99_炭素貯蔵量算定データベース'!$C$4,IF(D61='99_炭素貯蔵量算定データベース'!$B$5,'99_炭素貯蔵量算定データベース'!$C$5,IF(D61='99_炭素貯蔵量算定データベース'!$B$6,'99_炭素貯蔵量算定データベース'!$C$6,IF(D61='99_炭素貯蔵量算定データベース'!$B$7,'99_炭素貯蔵量算定データベース'!$C$7,IF(D61='99_炭素貯蔵量算定データベース'!$B$8,'99_炭素貯蔵量算定データベース'!$C$8,"")))))),"")</f>
        <v/>
      </c>
      <c r="I61" s="242"/>
      <c r="J61" s="242"/>
      <c r="K61" s="201" t="str">
        <f>IFERROR(IF(D61='99_炭素貯蔵量算定データベース'!$B$3,VLOOKUP(I61,'99_炭素貯蔵量算定データベース'!$J$3:$L$85,3,FALSE),IF(D61='99_炭素貯蔵量算定データベース'!$B$4,'99_炭素貯蔵量算定データベース'!$C$4,IF(D61='99_炭素貯蔵量算定データベース'!$B$5,'99_炭素貯蔵量算定データベース'!$C$5,IF(D61='99_炭素貯蔵量算定データベース'!$B$6,'99_炭素貯蔵量算定データベース'!$C$6,IF(D61='99_炭素貯蔵量算定データベース'!$B$7,'99_炭素貯蔵量算定データベース'!$C$7,IF(D61='99_炭素貯蔵量算定データベース'!$B$8,'99_炭素貯蔵量算定データベース'!$C$8,"")))))),"")</f>
        <v/>
      </c>
      <c r="L61" s="58">
        <f t="shared" si="0"/>
        <v>0</v>
      </c>
      <c r="M61" s="59" t="str">
        <f>IFERROR(VLOOKUP(D61,'99_炭素貯蔵量算定データベース'!$B$3:$D$8,3,FALSE),"")</f>
        <v/>
      </c>
      <c r="N61" s="58" t="str">
        <f t="array" ref="N61">IF(IFERROR(SUM(IF(ISERROR(O61:P61),"",O61:P61)),"")=0,"",IFERROR(SUM(IF(ISERROR(O61:P61),"",O61:P61)),""))</f>
        <v/>
      </c>
      <c r="O61" s="58" t="str">
        <f t="shared" si="1"/>
        <v/>
      </c>
      <c r="P61" s="58" t="str">
        <f t="shared" si="2"/>
        <v/>
      </c>
    </row>
    <row r="62" spans="1:16" ht="27.75" customHeight="1">
      <c r="A62" s="401"/>
      <c r="B62" s="231"/>
      <c r="C62" s="232"/>
      <c r="D62" s="243"/>
      <c r="E62" s="234"/>
      <c r="F62" s="244"/>
      <c r="G62" s="146"/>
      <c r="H62" s="201" t="str">
        <f>IFERROR(IF(D62='99_炭素貯蔵量算定データベース'!$B$3,VLOOKUP(F62,'99_炭素貯蔵量算定データベース'!$F$3:$H$66,3,FALSE),IF(D62='99_炭素貯蔵量算定データベース'!$B$4,'99_炭素貯蔵量算定データベース'!$C$4,IF(D62='99_炭素貯蔵量算定データベース'!$B$5,'99_炭素貯蔵量算定データベース'!$C$5,IF(D62='99_炭素貯蔵量算定データベース'!$B$6,'99_炭素貯蔵量算定データベース'!$C$6,IF(D62='99_炭素貯蔵量算定データベース'!$B$7,'99_炭素貯蔵量算定データベース'!$C$7,IF(D62='99_炭素貯蔵量算定データベース'!$B$8,'99_炭素貯蔵量算定データベース'!$C$8,"")))))),"")</f>
        <v/>
      </c>
      <c r="I62" s="146"/>
      <c r="J62" s="146"/>
      <c r="K62" s="201" t="str">
        <f>IFERROR(IF(D62='99_炭素貯蔵量算定データベース'!$B$3,VLOOKUP(I62,'99_炭素貯蔵量算定データベース'!$J$3:$L$85,3,FALSE),IF(D62='99_炭素貯蔵量算定データベース'!$B$4,'99_炭素貯蔵量算定データベース'!$C$4,IF(D62='99_炭素貯蔵量算定データベース'!$B$5,'99_炭素貯蔵量算定データベース'!$C$5,IF(D62='99_炭素貯蔵量算定データベース'!$B$6,'99_炭素貯蔵量算定データベース'!$C$6,IF(D62='99_炭素貯蔵量算定データベース'!$B$7,'99_炭素貯蔵量算定データベース'!$C$7,IF(D62='99_炭素貯蔵量算定データベース'!$B$8,'99_炭素貯蔵量算定データベース'!$C$8,"")))))),"")</f>
        <v/>
      </c>
      <c r="L62" s="58">
        <f t="shared" si="0"/>
        <v>0</v>
      </c>
      <c r="M62" s="59" t="str">
        <f>IFERROR(VLOOKUP(D62,'99_炭素貯蔵量算定データベース'!$B$3:$D$8,3,FALSE),"")</f>
        <v/>
      </c>
      <c r="N62" s="58" t="str">
        <f t="array" ref="N62">IF(IFERROR(SUM(IF(ISERROR(O62:P62),"",O62:P62)),"")=0,"",IFERROR(SUM(IF(ISERROR(O62:P62),"",O62:P62)),""))</f>
        <v/>
      </c>
      <c r="O62" s="58" t="str">
        <f t="shared" si="1"/>
        <v/>
      </c>
      <c r="P62" s="58" t="str">
        <f t="shared" si="2"/>
        <v/>
      </c>
    </row>
    <row r="63" spans="1:16" ht="27.75" customHeight="1">
      <c r="A63" s="401"/>
      <c r="B63" s="231"/>
      <c r="C63" s="232"/>
      <c r="D63" s="243"/>
      <c r="E63" s="234"/>
      <c r="F63" s="244"/>
      <c r="G63" s="146"/>
      <c r="H63" s="201" t="str">
        <f>IFERROR(IF(D63='99_炭素貯蔵量算定データベース'!$B$3,VLOOKUP(F63,'99_炭素貯蔵量算定データベース'!$F$3:$H$66,3,FALSE),IF(D63='99_炭素貯蔵量算定データベース'!$B$4,'99_炭素貯蔵量算定データベース'!$C$4,IF(D63='99_炭素貯蔵量算定データベース'!$B$5,'99_炭素貯蔵量算定データベース'!$C$5,IF(D63='99_炭素貯蔵量算定データベース'!$B$6,'99_炭素貯蔵量算定データベース'!$C$6,IF(D63='99_炭素貯蔵量算定データベース'!$B$7,'99_炭素貯蔵量算定データベース'!$C$7,IF(D63='99_炭素貯蔵量算定データベース'!$B$8,'99_炭素貯蔵量算定データベース'!$C$8,"")))))),"")</f>
        <v/>
      </c>
      <c r="I63" s="146"/>
      <c r="J63" s="146"/>
      <c r="K63" s="201" t="str">
        <f>IFERROR(IF(D63='99_炭素貯蔵量算定データベース'!$B$3,VLOOKUP(I63,'99_炭素貯蔵量算定データベース'!$J$3:$L$85,3,FALSE),IF(D63='99_炭素貯蔵量算定データベース'!$B$4,'99_炭素貯蔵量算定データベース'!$C$4,IF(D63='99_炭素貯蔵量算定データベース'!$B$5,'99_炭素貯蔵量算定データベース'!$C$5,IF(D63='99_炭素貯蔵量算定データベース'!$B$6,'99_炭素貯蔵量算定データベース'!$C$6,IF(D63='99_炭素貯蔵量算定データベース'!$B$7,'99_炭素貯蔵量算定データベース'!$C$7,IF(D63='99_炭素貯蔵量算定データベース'!$B$8,'99_炭素貯蔵量算定データベース'!$C$8,"")))))),"")</f>
        <v/>
      </c>
      <c r="L63" s="58">
        <f t="shared" si="0"/>
        <v>0</v>
      </c>
      <c r="M63" s="59" t="str">
        <f>IFERROR(VLOOKUP(D63,'99_炭素貯蔵量算定データベース'!$B$3:$D$8,3,FALSE),"")</f>
        <v/>
      </c>
      <c r="N63" s="58" t="str">
        <f t="array" ref="N63">IF(IFERROR(SUM(IF(ISERROR(O63:P63),"",O63:P63)),"")=0,"",IFERROR(SUM(IF(ISERROR(O63:P63),"",O63:P63)),""))</f>
        <v/>
      </c>
      <c r="O63" s="58" t="str">
        <f t="shared" si="1"/>
        <v/>
      </c>
      <c r="P63" s="58" t="str">
        <f t="shared" si="2"/>
        <v/>
      </c>
    </row>
    <row r="64" spans="1:16" ht="27.75" customHeight="1">
      <c r="A64" s="401"/>
      <c r="B64" s="231"/>
      <c r="C64" s="232"/>
      <c r="D64" s="243"/>
      <c r="E64" s="234"/>
      <c r="F64" s="244"/>
      <c r="G64" s="146"/>
      <c r="H64" s="201" t="str">
        <f>IFERROR(IF(D64='99_炭素貯蔵量算定データベース'!$B$3,VLOOKUP(F64,'99_炭素貯蔵量算定データベース'!$F$3:$H$66,3,FALSE),IF(D64='99_炭素貯蔵量算定データベース'!$B$4,'99_炭素貯蔵量算定データベース'!$C$4,IF(D64='99_炭素貯蔵量算定データベース'!$B$5,'99_炭素貯蔵量算定データベース'!$C$5,IF(D64='99_炭素貯蔵量算定データベース'!$B$6,'99_炭素貯蔵量算定データベース'!$C$6,IF(D64='99_炭素貯蔵量算定データベース'!$B$7,'99_炭素貯蔵量算定データベース'!$C$7,IF(D64='99_炭素貯蔵量算定データベース'!$B$8,'99_炭素貯蔵量算定データベース'!$C$8,"")))))),"")</f>
        <v/>
      </c>
      <c r="I64" s="146"/>
      <c r="J64" s="146"/>
      <c r="K64" s="201" t="str">
        <f>IFERROR(IF(D64='99_炭素貯蔵量算定データベース'!$B$3,VLOOKUP(I64,'99_炭素貯蔵量算定データベース'!$J$3:$L$85,3,FALSE),IF(D64='99_炭素貯蔵量算定データベース'!$B$4,'99_炭素貯蔵量算定データベース'!$C$4,IF(D64='99_炭素貯蔵量算定データベース'!$B$5,'99_炭素貯蔵量算定データベース'!$C$5,IF(D64='99_炭素貯蔵量算定データベース'!$B$6,'99_炭素貯蔵量算定データベース'!$C$6,IF(D64='99_炭素貯蔵量算定データベース'!$B$7,'99_炭素貯蔵量算定データベース'!$C$7,IF(D64='99_炭素貯蔵量算定データベース'!$B$8,'99_炭素貯蔵量算定データベース'!$C$8,"")))))),"")</f>
        <v/>
      </c>
      <c r="L64" s="58">
        <f t="shared" si="0"/>
        <v>0</v>
      </c>
      <c r="M64" s="59" t="str">
        <f>IFERROR(VLOOKUP(D64,'99_炭素貯蔵量算定データベース'!$B$3:$D$8,3,FALSE),"")</f>
        <v/>
      </c>
      <c r="N64" s="58" t="str">
        <f t="array" ref="N64">IF(IFERROR(SUM(IF(ISERROR(O64:P64),"",O64:P64)),"")=0,"",IFERROR(SUM(IF(ISERROR(O64:P64),"",O64:P64)),""))</f>
        <v/>
      </c>
      <c r="O64" s="58" t="str">
        <f t="shared" si="1"/>
        <v/>
      </c>
      <c r="P64" s="58" t="str">
        <f t="shared" si="2"/>
        <v/>
      </c>
    </row>
    <row r="65" spans="1:16" ht="27.75" customHeight="1">
      <c r="A65" s="401"/>
      <c r="B65" s="231"/>
      <c r="C65" s="232"/>
      <c r="D65" s="243"/>
      <c r="E65" s="234"/>
      <c r="F65" s="244"/>
      <c r="G65" s="146"/>
      <c r="H65" s="201" t="str">
        <f>IFERROR(IF(D65='99_炭素貯蔵量算定データベース'!$B$3,VLOOKUP(F65,'99_炭素貯蔵量算定データベース'!$F$3:$H$66,3,FALSE),IF(D65='99_炭素貯蔵量算定データベース'!$B$4,'99_炭素貯蔵量算定データベース'!$C$4,IF(D65='99_炭素貯蔵量算定データベース'!$B$5,'99_炭素貯蔵量算定データベース'!$C$5,IF(D65='99_炭素貯蔵量算定データベース'!$B$6,'99_炭素貯蔵量算定データベース'!$C$6,IF(D65='99_炭素貯蔵量算定データベース'!$B$7,'99_炭素貯蔵量算定データベース'!$C$7,IF(D65='99_炭素貯蔵量算定データベース'!$B$8,'99_炭素貯蔵量算定データベース'!$C$8,"")))))),"")</f>
        <v/>
      </c>
      <c r="I65" s="146"/>
      <c r="J65" s="146"/>
      <c r="K65" s="201" t="str">
        <f>IFERROR(IF(D65='99_炭素貯蔵量算定データベース'!$B$3,VLOOKUP(I65,'99_炭素貯蔵量算定データベース'!$J$3:$L$85,3,FALSE),IF(D65='99_炭素貯蔵量算定データベース'!$B$4,'99_炭素貯蔵量算定データベース'!$C$4,IF(D65='99_炭素貯蔵量算定データベース'!$B$5,'99_炭素貯蔵量算定データベース'!$C$5,IF(D65='99_炭素貯蔵量算定データベース'!$B$6,'99_炭素貯蔵量算定データベース'!$C$6,IF(D65='99_炭素貯蔵量算定データベース'!$B$7,'99_炭素貯蔵量算定データベース'!$C$7,IF(D65='99_炭素貯蔵量算定データベース'!$B$8,'99_炭素貯蔵量算定データベース'!$C$8,"")))))),"")</f>
        <v/>
      </c>
      <c r="L65" s="58">
        <f t="shared" si="0"/>
        <v>0</v>
      </c>
      <c r="M65" s="59" t="str">
        <f>IFERROR(VLOOKUP(D65,'99_炭素貯蔵量算定データベース'!$B$3:$D$8,3,FALSE),"")</f>
        <v/>
      </c>
      <c r="N65" s="58" t="str">
        <f t="array" ref="N65">IF(IFERROR(SUM(IF(ISERROR(O65:P65),"",O65:P65)),"")=0,"",IFERROR(SUM(IF(ISERROR(O65:P65),"",O65:P65)),""))</f>
        <v/>
      </c>
      <c r="O65" s="58" t="str">
        <f t="shared" si="1"/>
        <v/>
      </c>
      <c r="P65" s="58" t="str">
        <f t="shared" si="2"/>
        <v/>
      </c>
    </row>
    <row r="66" spans="1:16" ht="27.75" customHeight="1">
      <c r="A66" s="401"/>
      <c r="B66" s="231"/>
      <c r="C66" s="232"/>
      <c r="D66" s="243"/>
      <c r="E66" s="234"/>
      <c r="F66" s="244"/>
      <c r="G66" s="146"/>
      <c r="H66" s="201" t="str">
        <f>IFERROR(IF(D66='99_炭素貯蔵量算定データベース'!$B$3,VLOOKUP(F66,'99_炭素貯蔵量算定データベース'!$F$3:$H$66,3,FALSE),IF(D66='99_炭素貯蔵量算定データベース'!$B$4,'99_炭素貯蔵量算定データベース'!$C$4,IF(D66='99_炭素貯蔵量算定データベース'!$B$5,'99_炭素貯蔵量算定データベース'!$C$5,IF(D66='99_炭素貯蔵量算定データベース'!$B$6,'99_炭素貯蔵量算定データベース'!$C$6,IF(D66='99_炭素貯蔵量算定データベース'!$B$7,'99_炭素貯蔵量算定データベース'!$C$7,IF(D66='99_炭素貯蔵量算定データベース'!$B$8,'99_炭素貯蔵量算定データベース'!$C$8,"")))))),"")</f>
        <v/>
      </c>
      <c r="I66" s="146"/>
      <c r="J66" s="146"/>
      <c r="K66" s="201" t="str">
        <f>IFERROR(IF(D66='99_炭素貯蔵量算定データベース'!$B$3,VLOOKUP(I66,'99_炭素貯蔵量算定データベース'!$J$3:$L$85,3,FALSE),IF(D66='99_炭素貯蔵量算定データベース'!$B$4,'99_炭素貯蔵量算定データベース'!$C$4,IF(D66='99_炭素貯蔵量算定データベース'!$B$5,'99_炭素貯蔵量算定データベース'!$C$5,IF(D66='99_炭素貯蔵量算定データベース'!$B$6,'99_炭素貯蔵量算定データベース'!$C$6,IF(D66='99_炭素貯蔵量算定データベース'!$B$7,'99_炭素貯蔵量算定データベース'!$C$7,IF(D66='99_炭素貯蔵量算定データベース'!$B$8,'99_炭素貯蔵量算定データベース'!$C$8,"")))))),"")</f>
        <v/>
      </c>
      <c r="L66" s="58">
        <f t="shared" si="0"/>
        <v>0</v>
      </c>
      <c r="M66" s="59" t="str">
        <f>IFERROR(VLOOKUP(D66,'99_炭素貯蔵量算定データベース'!$B$3:$D$8,3,FALSE),"")</f>
        <v/>
      </c>
      <c r="N66" s="58" t="str">
        <f t="array" ref="N66">IF(IFERROR(SUM(IF(ISERROR(O66:P66),"",O66:P66)),"")=0,"",IFERROR(SUM(IF(ISERROR(O66:P66),"",O66:P66)),""))</f>
        <v/>
      </c>
      <c r="O66" s="58" t="str">
        <f t="shared" si="1"/>
        <v/>
      </c>
      <c r="P66" s="58" t="str">
        <f t="shared" si="2"/>
        <v/>
      </c>
    </row>
    <row r="67" spans="1:16" ht="27.75" customHeight="1">
      <c r="A67" s="401"/>
      <c r="B67" s="231"/>
      <c r="C67" s="232"/>
      <c r="D67" s="243"/>
      <c r="E67" s="234"/>
      <c r="F67" s="244"/>
      <c r="G67" s="146"/>
      <c r="H67" s="201" t="str">
        <f>IFERROR(IF(D67='99_炭素貯蔵量算定データベース'!$B$3,VLOOKUP(F67,'99_炭素貯蔵量算定データベース'!$F$3:$H$66,3,FALSE),IF(D67='99_炭素貯蔵量算定データベース'!$B$4,'99_炭素貯蔵量算定データベース'!$C$4,IF(D67='99_炭素貯蔵量算定データベース'!$B$5,'99_炭素貯蔵量算定データベース'!$C$5,IF(D67='99_炭素貯蔵量算定データベース'!$B$6,'99_炭素貯蔵量算定データベース'!$C$6,IF(D67='99_炭素貯蔵量算定データベース'!$B$7,'99_炭素貯蔵量算定データベース'!$C$7,IF(D67='99_炭素貯蔵量算定データベース'!$B$8,'99_炭素貯蔵量算定データベース'!$C$8,"")))))),"")</f>
        <v/>
      </c>
      <c r="I67" s="146"/>
      <c r="J67" s="146"/>
      <c r="K67" s="201" t="str">
        <f>IFERROR(IF(D67='99_炭素貯蔵量算定データベース'!$B$3,VLOOKUP(I67,'99_炭素貯蔵量算定データベース'!$J$3:$L$85,3,FALSE),IF(D67='99_炭素貯蔵量算定データベース'!$B$4,'99_炭素貯蔵量算定データベース'!$C$4,IF(D67='99_炭素貯蔵量算定データベース'!$B$5,'99_炭素貯蔵量算定データベース'!$C$5,IF(D67='99_炭素貯蔵量算定データベース'!$B$6,'99_炭素貯蔵量算定データベース'!$C$6,IF(D67='99_炭素貯蔵量算定データベース'!$B$7,'99_炭素貯蔵量算定データベース'!$C$7,IF(D67='99_炭素貯蔵量算定データベース'!$B$8,'99_炭素貯蔵量算定データベース'!$C$8,"")))))),"")</f>
        <v/>
      </c>
      <c r="L67" s="58">
        <f t="shared" si="0"/>
        <v>0</v>
      </c>
      <c r="M67" s="59" t="str">
        <f>IFERROR(VLOOKUP(D67,'99_炭素貯蔵量算定データベース'!$B$3:$D$8,3,FALSE),"")</f>
        <v/>
      </c>
      <c r="N67" s="58" t="str">
        <f t="array" ref="N67">IF(IFERROR(SUM(IF(ISERROR(O67:P67),"",O67:P67)),"")=0,"",IFERROR(SUM(IF(ISERROR(O67:P67),"",O67:P67)),""))</f>
        <v/>
      </c>
      <c r="O67" s="58" t="str">
        <f t="shared" si="1"/>
        <v/>
      </c>
      <c r="P67" s="58" t="str">
        <f t="shared" si="2"/>
        <v/>
      </c>
    </row>
    <row r="68" spans="1:16" ht="27.75" customHeight="1">
      <c r="A68" s="401"/>
      <c r="B68" s="231"/>
      <c r="C68" s="232"/>
      <c r="D68" s="243"/>
      <c r="E68" s="234"/>
      <c r="F68" s="244"/>
      <c r="G68" s="146"/>
      <c r="H68" s="201" t="str">
        <f>IFERROR(IF(D68='99_炭素貯蔵量算定データベース'!$B$3,VLOOKUP(F68,'99_炭素貯蔵量算定データベース'!$F$3:$H$66,3,FALSE),IF(D68='99_炭素貯蔵量算定データベース'!$B$4,'99_炭素貯蔵量算定データベース'!$C$4,IF(D68='99_炭素貯蔵量算定データベース'!$B$5,'99_炭素貯蔵量算定データベース'!$C$5,IF(D68='99_炭素貯蔵量算定データベース'!$B$6,'99_炭素貯蔵量算定データベース'!$C$6,IF(D68='99_炭素貯蔵量算定データベース'!$B$7,'99_炭素貯蔵量算定データベース'!$C$7,IF(D68='99_炭素貯蔵量算定データベース'!$B$8,'99_炭素貯蔵量算定データベース'!$C$8,"")))))),"")</f>
        <v/>
      </c>
      <c r="I68" s="146"/>
      <c r="J68" s="146"/>
      <c r="K68" s="201" t="str">
        <f>IFERROR(IF(D68='99_炭素貯蔵量算定データベース'!$B$3,VLOOKUP(I68,'99_炭素貯蔵量算定データベース'!$J$3:$L$85,3,FALSE),IF(D68='99_炭素貯蔵量算定データベース'!$B$4,'99_炭素貯蔵量算定データベース'!$C$4,IF(D68='99_炭素貯蔵量算定データベース'!$B$5,'99_炭素貯蔵量算定データベース'!$C$5,IF(D68='99_炭素貯蔵量算定データベース'!$B$6,'99_炭素貯蔵量算定データベース'!$C$6,IF(D68='99_炭素貯蔵量算定データベース'!$B$7,'99_炭素貯蔵量算定データベース'!$C$7,IF(D68='99_炭素貯蔵量算定データベース'!$B$8,'99_炭素貯蔵量算定データベース'!$C$8,"")))))),"")</f>
        <v/>
      </c>
      <c r="L68" s="58">
        <f t="shared" si="0"/>
        <v>0</v>
      </c>
      <c r="M68" s="59" t="str">
        <f>IFERROR(VLOOKUP(D68,'99_炭素貯蔵量算定データベース'!$B$3:$D$8,3,FALSE),"")</f>
        <v/>
      </c>
      <c r="N68" s="58" t="str">
        <f t="array" ref="N68">IF(IFERROR(SUM(IF(ISERROR(O68:P68),"",O68:P68)),"")=0,"",IFERROR(SUM(IF(ISERROR(O68:P68),"",O68:P68)),""))</f>
        <v/>
      </c>
      <c r="O68" s="58" t="str">
        <f t="shared" si="1"/>
        <v/>
      </c>
      <c r="P68" s="58" t="str">
        <f t="shared" si="2"/>
        <v/>
      </c>
    </row>
    <row r="69" spans="1:16" ht="27.75" customHeight="1">
      <c r="A69" s="401"/>
      <c r="B69" s="231"/>
      <c r="C69" s="232"/>
      <c r="D69" s="243"/>
      <c r="E69" s="234"/>
      <c r="F69" s="244"/>
      <c r="G69" s="146"/>
      <c r="H69" s="201" t="str">
        <f>IFERROR(IF(D69='99_炭素貯蔵量算定データベース'!$B$3,VLOOKUP(F69,'99_炭素貯蔵量算定データベース'!$F$3:$H$66,3,FALSE),IF(D69='99_炭素貯蔵量算定データベース'!$B$4,'99_炭素貯蔵量算定データベース'!$C$4,IF(D69='99_炭素貯蔵量算定データベース'!$B$5,'99_炭素貯蔵量算定データベース'!$C$5,IF(D69='99_炭素貯蔵量算定データベース'!$B$6,'99_炭素貯蔵量算定データベース'!$C$6,IF(D69='99_炭素貯蔵量算定データベース'!$B$7,'99_炭素貯蔵量算定データベース'!$C$7,IF(D69='99_炭素貯蔵量算定データベース'!$B$8,'99_炭素貯蔵量算定データベース'!$C$8,"")))))),"")</f>
        <v/>
      </c>
      <c r="I69" s="146"/>
      <c r="J69" s="146"/>
      <c r="K69" s="201" t="str">
        <f>IFERROR(IF(D69='99_炭素貯蔵量算定データベース'!$B$3,VLOOKUP(I69,'99_炭素貯蔵量算定データベース'!$J$3:$L$85,3,FALSE),IF(D69='99_炭素貯蔵量算定データベース'!$B$4,'99_炭素貯蔵量算定データベース'!$C$4,IF(D69='99_炭素貯蔵量算定データベース'!$B$5,'99_炭素貯蔵量算定データベース'!$C$5,IF(D69='99_炭素貯蔵量算定データベース'!$B$6,'99_炭素貯蔵量算定データベース'!$C$6,IF(D69='99_炭素貯蔵量算定データベース'!$B$7,'99_炭素貯蔵量算定データベース'!$C$7,IF(D69='99_炭素貯蔵量算定データベース'!$B$8,'99_炭素貯蔵量算定データベース'!$C$8,"")))))),"")</f>
        <v/>
      </c>
      <c r="L69" s="58">
        <f t="shared" si="0"/>
        <v>0</v>
      </c>
      <c r="M69" s="59" t="str">
        <f>IFERROR(VLOOKUP(D69,'99_炭素貯蔵量算定データベース'!$B$3:$D$8,3,FALSE),"")</f>
        <v/>
      </c>
      <c r="N69" s="58" t="str">
        <f t="array" ref="N69">IF(IFERROR(SUM(IF(ISERROR(O69:P69),"",O69:P69)),"")=0,"",IFERROR(SUM(IF(ISERROR(O69:P69),"",O69:P69)),""))</f>
        <v/>
      </c>
      <c r="O69" s="58" t="str">
        <f t="shared" si="1"/>
        <v/>
      </c>
      <c r="P69" s="58" t="str">
        <f t="shared" si="2"/>
        <v/>
      </c>
    </row>
    <row r="70" spans="1:16" ht="27.75" customHeight="1">
      <c r="A70" s="402"/>
      <c r="B70" s="396" t="s">
        <v>331</v>
      </c>
      <c r="C70" s="296"/>
      <c r="D70" s="133"/>
      <c r="E70" s="98"/>
      <c r="F70" s="99"/>
      <c r="G70" s="58">
        <f>SUM(G55:G69)</f>
        <v>5.6333333333333329</v>
      </c>
      <c r="H70" s="57"/>
      <c r="I70" s="58"/>
      <c r="J70" s="58">
        <f>SUM(J55:J69)</f>
        <v>3.3666666666666663</v>
      </c>
      <c r="K70" s="57"/>
      <c r="L70" s="58">
        <f>SUM(L55:L69)</f>
        <v>9</v>
      </c>
      <c r="M70" s="59"/>
      <c r="N70" s="58">
        <f t="shared" ref="N70:P70" si="9">SUM(N55:N69)</f>
        <v>8.1</v>
      </c>
      <c r="O70" s="58">
        <f t="shared" si="9"/>
        <v>5.5</v>
      </c>
      <c r="P70" s="58">
        <f t="shared" si="9"/>
        <v>2.5999999999999996</v>
      </c>
    </row>
    <row r="71" spans="1:16" ht="14.25" customHeight="1">
      <c r="A71" s="140"/>
      <c r="B71" s="134"/>
      <c r="C71" s="134"/>
      <c r="D71" s="133"/>
      <c r="E71" s="135"/>
      <c r="F71" s="133"/>
      <c r="G71" s="124"/>
      <c r="H71" s="123"/>
      <c r="I71" s="124"/>
      <c r="J71" s="124"/>
      <c r="K71" s="123"/>
      <c r="L71" s="124"/>
      <c r="M71" s="125"/>
      <c r="N71" s="124"/>
      <c r="O71" s="124"/>
      <c r="P71" s="124"/>
    </row>
    <row r="72" spans="1:16" ht="27.75" customHeight="1">
      <c r="A72" s="403" t="s">
        <v>334</v>
      </c>
      <c r="B72" s="393">
        <v>101</v>
      </c>
      <c r="C72" s="394"/>
      <c r="D72" s="143" t="s">
        <v>37</v>
      </c>
      <c r="E72" s="194" t="s">
        <v>336</v>
      </c>
      <c r="F72" s="136"/>
      <c r="G72" s="137"/>
      <c r="H72" s="201"/>
      <c r="I72" s="146" t="s">
        <v>138</v>
      </c>
      <c r="J72" s="146">
        <v>2</v>
      </c>
      <c r="K72" s="201">
        <f>IFERROR(IF(D72='99_炭素貯蔵量算定データベース'!$B$3,VLOOKUP(I72,'99_炭素貯蔵量算定データベース'!$J$3:$L$85,3,FALSE),IF(D72='99_炭素貯蔵量算定データベース'!$B$4,'99_炭素貯蔵量算定データベース'!$C$4,IF(D72='99_炭素貯蔵量算定データベース'!$B$5,'99_炭素貯蔵量算定データベース'!$C$5,IF(D72='99_炭素貯蔵量算定データベース'!$B$6,'99_炭素貯蔵量算定データベース'!$C$6,IF(D72='99_炭素貯蔵量算定データベース'!$B$7,'99_炭素貯蔵量算定データベース'!$C$7,IF(D72='99_炭素貯蔵量算定データベース'!$B$8,'99_炭素貯蔵量算定データベース'!$C$8,"")))))),"")</f>
        <v>0.47850000000000004</v>
      </c>
      <c r="L72" s="58">
        <f t="shared" ref="L72:L86" si="10">IF(G72+J72=0,0,G72+J72)</f>
        <v>2</v>
      </c>
      <c r="M72" s="59">
        <f>IFERROR(VLOOKUP(D72,'99_炭素貯蔵量算定データベース'!$B$3:$D$8,3,FALSE),"")</f>
        <v>0.5</v>
      </c>
      <c r="N72" s="58">
        <f t="array" ref="N72">IF(IFERROR(SUM(IF(ISERROR(O72:P72),"",O72:P72)),"")=0,"",IFERROR(SUM(IF(ISERROR(O72:P72),"",O72:P72)),""))</f>
        <v>1.8</v>
      </c>
      <c r="O72" s="58" t="str">
        <f t="shared" ref="O72:O86" si="11">IF(IFERROR(ROUND(G72*H72*M72*44/12,1),"")=0,"",IFERROR(ROUND(G72*H72*M72*44/12,1),""))</f>
        <v/>
      </c>
      <c r="P72" s="58">
        <f t="shared" ref="P72:P86" si="12">IF(IFERROR(ROUND(J72*K72*M72*44/12,1),"")=0,"",IFERROR(ROUND(J72*K72*M72*44/12,1),""))</f>
        <v>1.8</v>
      </c>
    </row>
    <row r="73" spans="1:16" ht="27.75" customHeight="1">
      <c r="A73" s="401"/>
      <c r="B73" s="393">
        <f>B72+1</f>
        <v>102</v>
      </c>
      <c r="C73" s="394"/>
      <c r="D73" s="143"/>
      <c r="E73" s="194"/>
      <c r="F73" s="136"/>
      <c r="G73" s="137"/>
      <c r="H73" s="201"/>
      <c r="I73" s="146"/>
      <c r="J73" s="146"/>
      <c r="K73" s="201" t="str">
        <f>IFERROR(IF(D73='99_炭素貯蔵量算定データベース'!$B$3,VLOOKUP(I73,'99_炭素貯蔵量算定データベース'!$J$3:$L$85,3,FALSE),IF(D73='99_炭素貯蔵量算定データベース'!$B$4,'99_炭素貯蔵量算定データベース'!$C$4,IF(D73='99_炭素貯蔵量算定データベース'!$B$5,'99_炭素貯蔵量算定データベース'!$C$5,IF(D73='99_炭素貯蔵量算定データベース'!$B$6,'99_炭素貯蔵量算定データベース'!$C$6,IF(D73='99_炭素貯蔵量算定データベース'!$B$7,'99_炭素貯蔵量算定データベース'!$C$7,IF(D73='99_炭素貯蔵量算定データベース'!$B$8,'99_炭素貯蔵量算定データベース'!$C$8,"")))))),"")</f>
        <v/>
      </c>
      <c r="L73" s="58">
        <f t="shared" si="10"/>
        <v>0</v>
      </c>
      <c r="M73" s="59" t="str">
        <f>IFERROR(VLOOKUP(D73,'99_炭素貯蔵量算定データベース'!$B$3:$D$8,3,FALSE),"")</f>
        <v/>
      </c>
      <c r="N73" s="58" t="str">
        <f t="array" ref="N73">IF(IFERROR(SUM(IF(ISERROR(O73:P73),"",O73:P73)),"")=0,"",IFERROR(SUM(IF(ISERROR(O73:P73),"",O73:P73)),""))</f>
        <v/>
      </c>
      <c r="O73" s="58" t="str">
        <f t="shared" si="11"/>
        <v/>
      </c>
      <c r="P73" s="58" t="str">
        <f t="shared" si="12"/>
        <v/>
      </c>
    </row>
    <row r="74" spans="1:16" ht="27.75" customHeight="1">
      <c r="A74" s="401"/>
      <c r="B74" s="393">
        <f t="shared" ref="B74:B86" si="13">B73+1</f>
        <v>103</v>
      </c>
      <c r="C74" s="394"/>
      <c r="D74" s="143"/>
      <c r="E74" s="194"/>
      <c r="F74" s="136"/>
      <c r="G74" s="137"/>
      <c r="H74" s="201"/>
      <c r="I74" s="146"/>
      <c r="J74" s="146"/>
      <c r="K74" s="201" t="str">
        <f>IFERROR(IF(D74='99_炭素貯蔵量算定データベース'!$B$3,VLOOKUP(I74,'99_炭素貯蔵量算定データベース'!$J$3:$L$85,3,FALSE),IF(D74='99_炭素貯蔵量算定データベース'!$B$4,'99_炭素貯蔵量算定データベース'!$C$4,IF(D74='99_炭素貯蔵量算定データベース'!$B$5,'99_炭素貯蔵量算定データベース'!$C$5,IF(D74='99_炭素貯蔵量算定データベース'!$B$6,'99_炭素貯蔵量算定データベース'!$C$6,IF(D74='99_炭素貯蔵量算定データベース'!$B$7,'99_炭素貯蔵量算定データベース'!$C$7,IF(D74='99_炭素貯蔵量算定データベース'!$B$8,'99_炭素貯蔵量算定データベース'!$C$8,"")))))),"")</f>
        <v/>
      </c>
      <c r="L74" s="58">
        <f t="shared" si="10"/>
        <v>0</v>
      </c>
      <c r="M74" s="59" t="str">
        <f>IFERROR(VLOOKUP(D74,'99_炭素貯蔵量算定データベース'!$B$3:$D$8,3,FALSE),"")</f>
        <v/>
      </c>
      <c r="N74" s="58" t="str">
        <f t="array" ref="N74">IF(IFERROR(SUM(IF(ISERROR(O74:P74),"",O74:P74)),"")=0,"",IFERROR(SUM(IF(ISERROR(O74:P74),"",O74:P74)),""))</f>
        <v/>
      </c>
      <c r="O74" s="58" t="str">
        <f t="shared" si="11"/>
        <v/>
      </c>
      <c r="P74" s="58" t="str">
        <f t="shared" si="12"/>
        <v/>
      </c>
    </row>
    <row r="75" spans="1:16" ht="27.75" customHeight="1">
      <c r="A75" s="401"/>
      <c r="B75" s="393">
        <f t="shared" si="13"/>
        <v>104</v>
      </c>
      <c r="C75" s="394"/>
      <c r="D75" s="143"/>
      <c r="E75" s="194"/>
      <c r="F75" s="136"/>
      <c r="G75" s="137"/>
      <c r="H75" s="201"/>
      <c r="I75" s="146"/>
      <c r="J75" s="146"/>
      <c r="K75" s="201" t="str">
        <f>IFERROR(IF(D75='99_炭素貯蔵量算定データベース'!$B$3,VLOOKUP(I75,'99_炭素貯蔵量算定データベース'!$J$3:$L$85,3,FALSE),IF(D75='99_炭素貯蔵量算定データベース'!$B$4,'99_炭素貯蔵量算定データベース'!$C$4,IF(D75='99_炭素貯蔵量算定データベース'!$B$5,'99_炭素貯蔵量算定データベース'!$C$5,IF(D75='99_炭素貯蔵量算定データベース'!$B$6,'99_炭素貯蔵量算定データベース'!$C$6,IF(D75='99_炭素貯蔵量算定データベース'!$B$7,'99_炭素貯蔵量算定データベース'!$C$7,IF(D75='99_炭素貯蔵量算定データベース'!$B$8,'99_炭素貯蔵量算定データベース'!$C$8,"")))))),"")</f>
        <v/>
      </c>
      <c r="L75" s="58">
        <f t="shared" si="10"/>
        <v>0</v>
      </c>
      <c r="M75" s="59" t="str">
        <f>IFERROR(VLOOKUP(D75,'99_炭素貯蔵量算定データベース'!$B$3:$D$8,3,FALSE),"")</f>
        <v/>
      </c>
      <c r="N75" s="58" t="str">
        <f t="array" ref="N75">IF(IFERROR(SUM(IF(ISERROR(O75:P75),"",O75:P75)),"")=0,"",IFERROR(SUM(IF(ISERROR(O75:P75),"",O75:P75)),""))</f>
        <v/>
      </c>
      <c r="O75" s="58" t="str">
        <f t="shared" si="11"/>
        <v/>
      </c>
      <c r="P75" s="58" t="str">
        <f t="shared" si="12"/>
        <v/>
      </c>
    </row>
    <row r="76" spans="1:16" ht="27.75" customHeight="1">
      <c r="A76" s="401"/>
      <c r="B76" s="393">
        <f t="shared" si="13"/>
        <v>105</v>
      </c>
      <c r="C76" s="394"/>
      <c r="D76" s="143"/>
      <c r="E76" s="194"/>
      <c r="F76" s="136"/>
      <c r="G76" s="137"/>
      <c r="H76" s="201"/>
      <c r="I76" s="146"/>
      <c r="J76" s="146"/>
      <c r="K76" s="201" t="str">
        <f>IFERROR(IF(D76='99_炭素貯蔵量算定データベース'!$B$3,VLOOKUP(I76,'99_炭素貯蔵量算定データベース'!$J$3:$L$85,3,FALSE),IF(D76='99_炭素貯蔵量算定データベース'!$B$4,'99_炭素貯蔵量算定データベース'!$C$4,IF(D76='99_炭素貯蔵量算定データベース'!$B$5,'99_炭素貯蔵量算定データベース'!$C$5,IF(D76='99_炭素貯蔵量算定データベース'!$B$6,'99_炭素貯蔵量算定データベース'!$C$6,IF(D76='99_炭素貯蔵量算定データベース'!$B$7,'99_炭素貯蔵量算定データベース'!$C$7,IF(D76='99_炭素貯蔵量算定データベース'!$B$8,'99_炭素貯蔵量算定データベース'!$C$8,"")))))),"")</f>
        <v/>
      </c>
      <c r="L76" s="58">
        <f t="shared" si="10"/>
        <v>0</v>
      </c>
      <c r="M76" s="59" t="str">
        <f>IFERROR(VLOOKUP(D76,'99_炭素貯蔵量算定データベース'!$B$3:$D$8,3,FALSE),"")</f>
        <v/>
      </c>
      <c r="N76" s="58" t="str">
        <f t="array" ref="N76">IF(IFERROR(SUM(IF(ISERROR(O76:P76),"",O76:P76)),"")=0,"",IFERROR(SUM(IF(ISERROR(O76:P76),"",O76:P76)),""))</f>
        <v/>
      </c>
      <c r="O76" s="58" t="str">
        <f t="shared" si="11"/>
        <v/>
      </c>
      <c r="P76" s="58" t="str">
        <f t="shared" si="12"/>
        <v/>
      </c>
    </row>
    <row r="77" spans="1:16" ht="27.75" customHeight="1">
      <c r="A77" s="401"/>
      <c r="B77" s="393">
        <f t="shared" si="13"/>
        <v>106</v>
      </c>
      <c r="C77" s="394"/>
      <c r="D77" s="143"/>
      <c r="E77" s="194"/>
      <c r="F77" s="136"/>
      <c r="G77" s="137"/>
      <c r="H77" s="201"/>
      <c r="I77" s="146"/>
      <c r="J77" s="146"/>
      <c r="K77" s="201" t="str">
        <f>IFERROR(IF(D77='99_炭素貯蔵量算定データベース'!$B$3,VLOOKUP(I77,'99_炭素貯蔵量算定データベース'!$J$3:$L$85,3,FALSE),IF(D77='99_炭素貯蔵量算定データベース'!$B$4,'99_炭素貯蔵量算定データベース'!$C$4,IF(D77='99_炭素貯蔵量算定データベース'!$B$5,'99_炭素貯蔵量算定データベース'!$C$5,IF(D77='99_炭素貯蔵量算定データベース'!$B$6,'99_炭素貯蔵量算定データベース'!$C$6,IF(D77='99_炭素貯蔵量算定データベース'!$B$7,'99_炭素貯蔵量算定データベース'!$C$7,IF(D77='99_炭素貯蔵量算定データベース'!$B$8,'99_炭素貯蔵量算定データベース'!$C$8,"")))))),"")</f>
        <v/>
      </c>
      <c r="L77" s="58">
        <f t="shared" si="10"/>
        <v>0</v>
      </c>
      <c r="M77" s="59" t="str">
        <f>IFERROR(VLOOKUP(D77,'99_炭素貯蔵量算定データベース'!$B$3:$D$8,3,FALSE),"")</f>
        <v/>
      </c>
      <c r="N77" s="58" t="str">
        <f t="array" ref="N77">IF(IFERROR(SUM(IF(ISERROR(O77:P77),"",O77:P77)),"")=0,"",IFERROR(SUM(IF(ISERROR(O77:P77),"",O77:P77)),""))</f>
        <v/>
      </c>
      <c r="O77" s="58" t="str">
        <f t="shared" si="11"/>
        <v/>
      </c>
      <c r="P77" s="58" t="str">
        <f t="shared" si="12"/>
        <v/>
      </c>
    </row>
    <row r="78" spans="1:16" ht="27.75" customHeight="1">
      <c r="A78" s="401"/>
      <c r="B78" s="393">
        <f t="shared" si="13"/>
        <v>107</v>
      </c>
      <c r="C78" s="394"/>
      <c r="D78" s="143"/>
      <c r="E78" s="194"/>
      <c r="F78" s="136"/>
      <c r="G78" s="137"/>
      <c r="H78" s="201"/>
      <c r="I78" s="146"/>
      <c r="J78" s="146"/>
      <c r="K78" s="201" t="str">
        <f>IFERROR(IF(D78='99_炭素貯蔵量算定データベース'!$B$3,VLOOKUP(I78,'99_炭素貯蔵量算定データベース'!$J$3:$L$85,3,FALSE),IF(D78='99_炭素貯蔵量算定データベース'!$B$4,'99_炭素貯蔵量算定データベース'!$C$4,IF(D78='99_炭素貯蔵量算定データベース'!$B$5,'99_炭素貯蔵量算定データベース'!$C$5,IF(D78='99_炭素貯蔵量算定データベース'!$B$6,'99_炭素貯蔵量算定データベース'!$C$6,IF(D78='99_炭素貯蔵量算定データベース'!$B$7,'99_炭素貯蔵量算定データベース'!$C$7,IF(D78='99_炭素貯蔵量算定データベース'!$B$8,'99_炭素貯蔵量算定データベース'!$C$8,"")))))),"")</f>
        <v/>
      </c>
      <c r="L78" s="58">
        <f t="shared" si="10"/>
        <v>0</v>
      </c>
      <c r="M78" s="59" t="str">
        <f>IFERROR(VLOOKUP(D78,'99_炭素貯蔵量算定データベース'!$B$3:$D$8,3,FALSE),"")</f>
        <v/>
      </c>
      <c r="N78" s="58" t="str">
        <f t="array" ref="N78">IF(IFERROR(SUM(IF(ISERROR(O78:P78),"",O78:P78)),"")=0,"",IFERROR(SUM(IF(ISERROR(O78:P78),"",O78:P78)),""))</f>
        <v/>
      </c>
      <c r="O78" s="58" t="str">
        <f t="shared" si="11"/>
        <v/>
      </c>
      <c r="P78" s="58" t="str">
        <f t="shared" si="12"/>
        <v/>
      </c>
    </row>
    <row r="79" spans="1:16" ht="27.75" customHeight="1">
      <c r="A79" s="401"/>
      <c r="B79" s="393">
        <f t="shared" si="13"/>
        <v>108</v>
      </c>
      <c r="C79" s="394"/>
      <c r="D79" s="143"/>
      <c r="E79" s="194"/>
      <c r="F79" s="136"/>
      <c r="G79" s="137"/>
      <c r="H79" s="201"/>
      <c r="I79" s="146"/>
      <c r="J79" s="146"/>
      <c r="K79" s="201" t="str">
        <f>IFERROR(IF(D79='99_炭素貯蔵量算定データベース'!$B$3,VLOOKUP(I79,'99_炭素貯蔵量算定データベース'!$J$3:$L$85,3,FALSE),IF(D79='99_炭素貯蔵量算定データベース'!$B$4,'99_炭素貯蔵量算定データベース'!$C$4,IF(D79='99_炭素貯蔵量算定データベース'!$B$5,'99_炭素貯蔵量算定データベース'!$C$5,IF(D79='99_炭素貯蔵量算定データベース'!$B$6,'99_炭素貯蔵量算定データベース'!$C$6,IF(D79='99_炭素貯蔵量算定データベース'!$B$7,'99_炭素貯蔵量算定データベース'!$C$7,IF(D79='99_炭素貯蔵量算定データベース'!$B$8,'99_炭素貯蔵量算定データベース'!$C$8,"")))))),"")</f>
        <v/>
      </c>
      <c r="L79" s="58">
        <f t="shared" si="10"/>
        <v>0</v>
      </c>
      <c r="M79" s="59" t="str">
        <f>IFERROR(VLOOKUP(D79,'99_炭素貯蔵量算定データベース'!$B$3:$D$8,3,FALSE),"")</f>
        <v/>
      </c>
      <c r="N79" s="58" t="str">
        <f t="array" ref="N79">IF(IFERROR(SUM(IF(ISERROR(O79:P79),"",O79:P79)),"")=0,"",IFERROR(SUM(IF(ISERROR(O79:P79),"",O79:P79)),""))</f>
        <v/>
      </c>
      <c r="O79" s="58" t="str">
        <f t="shared" si="11"/>
        <v/>
      </c>
      <c r="P79" s="58" t="str">
        <f t="shared" si="12"/>
        <v/>
      </c>
    </row>
    <row r="80" spans="1:16" ht="27.75" customHeight="1">
      <c r="A80" s="401"/>
      <c r="B80" s="393">
        <f t="shared" si="13"/>
        <v>109</v>
      </c>
      <c r="C80" s="394"/>
      <c r="D80" s="143"/>
      <c r="E80" s="194"/>
      <c r="F80" s="136"/>
      <c r="G80" s="137"/>
      <c r="H80" s="201"/>
      <c r="I80" s="146"/>
      <c r="J80" s="146"/>
      <c r="K80" s="201" t="str">
        <f>IFERROR(IF(D80='99_炭素貯蔵量算定データベース'!$B$3,VLOOKUP(I80,'99_炭素貯蔵量算定データベース'!$J$3:$L$85,3,FALSE),IF(D80='99_炭素貯蔵量算定データベース'!$B$4,'99_炭素貯蔵量算定データベース'!$C$4,IF(D80='99_炭素貯蔵量算定データベース'!$B$5,'99_炭素貯蔵量算定データベース'!$C$5,IF(D80='99_炭素貯蔵量算定データベース'!$B$6,'99_炭素貯蔵量算定データベース'!$C$6,IF(D80='99_炭素貯蔵量算定データベース'!$B$7,'99_炭素貯蔵量算定データベース'!$C$7,IF(D80='99_炭素貯蔵量算定データベース'!$B$8,'99_炭素貯蔵量算定データベース'!$C$8,"")))))),"")</f>
        <v/>
      </c>
      <c r="L80" s="58">
        <f t="shared" si="10"/>
        <v>0</v>
      </c>
      <c r="M80" s="59" t="str">
        <f>IFERROR(VLOOKUP(D80,'99_炭素貯蔵量算定データベース'!$B$3:$D$8,3,FALSE),"")</f>
        <v/>
      </c>
      <c r="N80" s="58" t="str">
        <f t="array" ref="N80">IF(IFERROR(SUM(IF(ISERROR(O80:P80),"",O80:P80)),"")=0,"",IFERROR(SUM(IF(ISERROR(O80:P80),"",O80:P80)),""))</f>
        <v/>
      </c>
      <c r="O80" s="58" t="str">
        <f t="shared" si="11"/>
        <v/>
      </c>
      <c r="P80" s="58" t="str">
        <f t="shared" si="12"/>
        <v/>
      </c>
    </row>
    <row r="81" spans="1:16" ht="27.75" customHeight="1">
      <c r="A81" s="401"/>
      <c r="B81" s="393">
        <f t="shared" si="13"/>
        <v>110</v>
      </c>
      <c r="C81" s="394"/>
      <c r="D81" s="143"/>
      <c r="E81" s="194"/>
      <c r="F81" s="136"/>
      <c r="G81" s="137"/>
      <c r="H81" s="201"/>
      <c r="I81" s="146"/>
      <c r="J81" s="146"/>
      <c r="K81" s="201" t="str">
        <f>IFERROR(IF(D81='99_炭素貯蔵量算定データベース'!$B$3,VLOOKUP(I81,'99_炭素貯蔵量算定データベース'!$J$3:$L$85,3,FALSE),IF(D81='99_炭素貯蔵量算定データベース'!$B$4,'99_炭素貯蔵量算定データベース'!$C$4,IF(D81='99_炭素貯蔵量算定データベース'!$B$5,'99_炭素貯蔵量算定データベース'!$C$5,IF(D81='99_炭素貯蔵量算定データベース'!$B$6,'99_炭素貯蔵量算定データベース'!$C$6,IF(D81='99_炭素貯蔵量算定データベース'!$B$7,'99_炭素貯蔵量算定データベース'!$C$7,IF(D81='99_炭素貯蔵量算定データベース'!$B$8,'99_炭素貯蔵量算定データベース'!$C$8,"")))))),"")</f>
        <v/>
      </c>
      <c r="L81" s="58">
        <f t="shared" si="10"/>
        <v>0</v>
      </c>
      <c r="M81" s="59" t="str">
        <f>IFERROR(VLOOKUP(D81,'99_炭素貯蔵量算定データベース'!$B$3:$D$8,3,FALSE),"")</f>
        <v/>
      </c>
      <c r="N81" s="58" t="str">
        <f t="array" ref="N81">IF(IFERROR(SUM(IF(ISERROR(O81:P81),"",O81:P81)),"")=0,"",IFERROR(SUM(IF(ISERROR(O81:P81),"",O81:P81)),""))</f>
        <v/>
      </c>
      <c r="O81" s="58" t="str">
        <f t="shared" si="11"/>
        <v/>
      </c>
      <c r="P81" s="58" t="str">
        <f t="shared" si="12"/>
        <v/>
      </c>
    </row>
    <row r="82" spans="1:16" ht="27.75" customHeight="1">
      <c r="A82" s="401"/>
      <c r="B82" s="393">
        <f t="shared" si="13"/>
        <v>111</v>
      </c>
      <c r="C82" s="394"/>
      <c r="D82" s="143"/>
      <c r="E82" s="194"/>
      <c r="F82" s="136"/>
      <c r="G82" s="137"/>
      <c r="H82" s="201"/>
      <c r="I82" s="146"/>
      <c r="J82" s="146"/>
      <c r="K82" s="201" t="str">
        <f>IFERROR(IF(D82='99_炭素貯蔵量算定データベース'!$B$3,VLOOKUP(I82,'99_炭素貯蔵量算定データベース'!$J$3:$L$85,3,FALSE),IF(D82='99_炭素貯蔵量算定データベース'!$B$4,'99_炭素貯蔵量算定データベース'!$C$4,IF(D82='99_炭素貯蔵量算定データベース'!$B$5,'99_炭素貯蔵量算定データベース'!$C$5,IF(D82='99_炭素貯蔵量算定データベース'!$B$6,'99_炭素貯蔵量算定データベース'!$C$6,IF(D82='99_炭素貯蔵量算定データベース'!$B$7,'99_炭素貯蔵量算定データベース'!$C$7,IF(D82='99_炭素貯蔵量算定データベース'!$B$8,'99_炭素貯蔵量算定データベース'!$C$8,"")))))),"")</f>
        <v/>
      </c>
      <c r="L82" s="58">
        <f t="shared" si="10"/>
        <v>0</v>
      </c>
      <c r="M82" s="59" t="str">
        <f>IFERROR(VLOOKUP(D82,'99_炭素貯蔵量算定データベース'!$B$3:$D$8,3,FALSE),"")</f>
        <v/>
      </c>
      <c r="N82" s="58" t="str">
        <f t="array" ref="N82">IF(IFERROR(SUM(IF(ISERROR(O82:P82),"",O82:P82)),"")=0,"",IFERROR(SUM(IF(ISERROR(O82:P82),"",O82:P82)),""))</f>
        <v/>
      </c>
      <c r="O82" s="58" t="str">
        <f t="shared" si="11"/>
        <v/>
      </c>
      <c r="P82" s="58" t="str">
        <f t="shared" si="12"/>
        <v/>
      </c>
    </row>
    <row r="83" spans="1:16" ht="27.75" customHeight="1">
      <c r="A83" s="401"/>
      <c r="B83" s="393">
        <f t="shared" si="13"/>
        <v>112</v>
      </c>
      <c r="C83" s="394"/>
      <c r="D83" s="143"/>
      <c r="E83" s="194"/>
      <c r="F83" s="136"/>
      <c r="G83" s="137"/>
      <c r="H83" s="201"/>
      <c r="I83" s="146"/>
      <c r="J83" s="146"/>
      <c r="K83" s="201" t="str">
        <f>IFERROR(IF(D83='99_炭素貯蔵量算定データベース'!$B$3,VLOOKUP(I83,'99_炭素貯蔵量算定データベース'!$J$3:$L$85,3,FALSE),IF(D83='99_炭素貯蔵量算定データベース'!$B$4,'99_炭素貯蔵量算定データベース'!$C$4,IF(D83='99_炭素貯蔵量算定データベース'!$B$5,'99_炭素貯蔵量算定データベース'!$C$5,IF(D83='99_炭素貯蔵量算定データベース'!$B$6,'99_炭素貯蔵量算定データベース'!$C$6,IF(D83='99_炭素貯蔵量算定データベース'!$B$7,'99_炭素貯蔵量算定データベース'!$C$7,IF(D83='99_炭素貯蔵量算定データベース'!$B$8,'99_炭素貯蔵量算定データベース'!$C$8,"")))))),"")</f>
        <v/>
      </c>
      <c r="L83" s="58">
        <f t="shared" si="10"/>
        <v>0</v>
      </c>
      <c r="M83" s="59" t="str">
        <f>IFERROR(VLOOKUP(D83,'99_炭素貯蔵量算定データベース'!$B$3:$D$8,3,FALSE),"")</f>
        <v/>
      </c>
      <c r="N83" s="58" t="str">
        <f t="array" ref="N83">IF(IFERROR(SUM(IF(ISERROR(O83:P83),"",O83:P83)),"")=0,"",IFERROR(SUM(IF(ISERROR(O83:P83),"",O83:P83)),""))</f>
        <v/>
      </c>
      <c r="O83" s="58" t="str">
        <f t="shared" si="11"/>
        <v/>
      </c>
      <c r="P83" s="58" t="str">
        <f t="shared" si="12"/>
        <v/>
      </c>
    </row>
    <row r="84" spans="1:16" ht="27.75" customHeight="1">
      <c r="A84" s="401"/>
      <c r="B84" s="393">
        <f t="shared" si="13"/>
        <v>113</v>
      </c>
      <c r="C84" s="394"/>
      <c r="D84" s="143"/>
      <c r="E84" s="194"/>
      <c r="F84" s="136"/>
      <c r="G84" s="137"/>
      <c r="H84" s="201"/>
      <c r="I84" s="146"/>
      <c r="J84" s="146"/>
      <c r="K84" s="201" t="str">
        <f>IFERROR(IF(D84='99_炭素貯蔵量算定データベース'!$B$3,VLOOKUP(I84,'99_炭素貯蔵量算定データベース'!$J$3:$L$85,3,FALSE),IF(D84='99_炭素貯蔵量算定データベース'!$B$4,'99_炭素貯蔵量算定データベース'!$C$4,IF(D84='99_炭素貯蔵量算定データベース'!$B$5,'99_炭素貯蔵量算定データベース'!$C$5,IF(D84='99_炭素貯蔵量算定データベース'!$B$6,'99_炭素貯蔵量算定データベース'!$C$6,IF(D84='99_炭素貯蔵量算定データベース'!$B$7,'99_炭素貯蔵量算定データベース'!$C$7,IF(D84='99_炭素貯蔵量算定データベース'!$B$8,'99_炭素貯蔵量算定データベース'!$C$8,"")))))),"")</f>
        <v/>
      </c>
      <c r="L84" s="58">
        <f t="shared" si="10"/>
        <v>0</v>
      </c>
      <c r="M84" s="59" t="str">
        <f>IFERROR(VLOOKUP(D84,'99_炭素貯蔵量算定データベース'!$B$3:$D$8,3,FALSE),"")</f>
        <v/>
      </c>
      <c r="N84" s="58" t="str">
        <f t="array" ref="N84">IF(IFERROR(SUM(IF(ISERROR(O84:P84),"",O84:P84)),"")=0,"",IFERROR(SUM(IF(ISERROR(O84:P84),"",O84:P84)),""))</f>
        <v/>
      </c>
      <c r="O84" s="58" t="str">
        <f t="shared" si="11"/>
        <v/>
      </c>
      <c r="P84" s="58" t="str">
        <f t="shared" si="12"/>
        <v/>
      </c>
    </row>
    <row r="85" spans="1:16" ht="27.75" customHeight="1">
      <c r="A85" s="401"/>
      <c r="B85" s="393">
        <f t="shared" si="13"/>
        <v>114</v>
      </c>
      <c r="C85" s="394"/>
      <c r="D85" s="143"/>
      <c r="E85" s="194"/>
      <c r="F85" s="136"/>
      <c r="G85" s="137"/>
      <c r="H85" s="201"/>
      <c r="I85" s="146"/>
      <c r="J85" s="146"/>
      <c r="K85" s="201" t="str">
        <f>IFERROR(IF(D85='99_炭素貯蔵量算定データベース'!$B$3,VLOOKUP(I85,'99_炭素貯蔵量算定データベース'!$J$3:$L$85,3,FALSE),IF(D85='99_炭素貯蔵量算定データベース'!$B$4,'99_炭素貯蔵量算定データベース'!$C$4,IF(D85='99_炭素貯蔵量算定データベース'!$B$5,'99_炭素貯蔵量算定データベース'!$C$5,IF(D85='99_炭素貯蔵量算定データベース'!$B$6,'99_炭素貯蔵量算定データベース'!$C$6,IF(D85='99_炭素貯蔵量算定データベース'!$B$7,'99_炭素貯蔵量算定データベース'!$C$7,IF(D85='99_炭素貯蔵量算定データベース'!$B$8,'99_炭素貯蔵量算定データベース'!$C$8,"")))))),"")</f>
        <v/>
      </c>
      <c r="L85" s="58">
        <f t="shared" si="10"/>
        <v>0</v>
      </c>
      <c r="M85" s="59" t="str">
        <f>IFERROR(VLOOKUP(D85,'99_炭素貯蔵量算定データベース'!$B$3:$D$8,3,FALSE),"")</f>
        <v/>
      </c>
      <c r="N85" s="58" t="str">
        <f t="array" ref="N85">IF(IFERROR(SUM(IF(ISERROR(O85:P85),"",O85:P85)),"")=0,"",IFERROR(SUM(IF(ISERROR(O85:P85),"",O85:P85)),""))</f>
        <v/>
      </c>
      <c r="O85" s="58" t="str">
        <f t="shared" si="11"/>
        <v/>
      </c>
      <c r="P85" s="58" t="str">
        <f t="shared" si="12"/>
        <v/>
      </c>
    </row>
    <row r="86" spans="1:16" ht="27.75" customHeight="1">
      <c r="A86" s="401"/>
      <c r="B86" s="393">
        <f t="shared" si="13"/>
        <v>115</v>
      </c>
      <c r="C86" s="394"/>
      <c r="D86" s="143"/>
      <c r="E86" s="194"/>
      <c r="F86" s="136"/>
      <c r="G86" s="137"/>
      <c r="H86" s="201"/>
      <c r="I86" s="146"/>
      <c r="J86" s="146"/>
      <c r="K86" s="201"/>
      <c r="L86" s="58">
        <f t="shared" si="10"/>
        <v>0</v>
      </c>
      <c r="M86" s="59" t="str">
        <f>IFERROR(VLOOKUP(D86,'99_炭素貯蔵量算定データベース'!$B$3:$D$8,3,FALSE),"")</f>
        <v/>
      </c>
      <c r="N86" s="58" t="str">
        <f t="array" ref="N86">IF(IFERROR(SUM(IF(ISERROR(O86:P86),"",O86:P86)),"")=0,"",IFERROR(SUM(IF(ISERROR(O86:P86),"",O86:P86)),""))</f>
        <v/>
      </c>
      <c r="O86" s="58" t="str">
        <f t="shared" si="11"/>
        <v/>
      </c>
      <c r="P86" s="58" t="str">
        <f t="shared" si="12"/>
        <v/>
      </c>
    </row>
    <row r="87" spans="1:16" ht="27.75" customHeight="1" thickBot="1">
      <c r="A87" s="402"/>
      <c r="B87" s="397" t="s">
        <v>331</v>
      </c>
      <c r="C87" s="296"/>
      <c r="D87" s="133"/>
      <c r="E87" s="98"/>
      <c r="F87" s="99"/>
      <c r="G87" s="58">
        <f>SUM(G72:G86)</f>
        <v>0</v>
      </c>
      <c r="H87" s="57"/>
      <c r="I87" s="58"/>
      <c r="J87" s="58">
        <f>SUM(J72:J86)</f>
        <v>2</v>
      </c>
      <c r="K87" s="57"/>
      <c r="L87" s="58">
        <f>SUM(L72:L86)</f>
        <v>2</v>
      </c>
      <c r="M87" s="59"/>
      <c r="N87" s="58">
        <f t="shared" ref="N87:P87" si="14">SUM(N72:N86)</f>
        <v>1.8</v>
      </c>
      <c r="O87" s="58">
        <f t="shared" si="14"/>
        <v>0</v>
      </c>
      <c r="P87" s="58">
        <f t="shared" si="14"/>
        <v>1.8</v>
      </c>
    </row>
    <row r="88" spans="1:16" ht="37.5" customHeight="1" thickTop="1" thickBot="1">
      <c r="B88" s="398" t="s">
        <v>127</v>
      </c>
      <c r="C88" s="399"/>
      <c r="D88" s="100"/>
      <c r="E88" s="101"/>
      <c r="F88" s="102"/>
      <c r="G88" s="103">
        <f>G53+G70+G87</f>
        <v>41.633333333333333</v>
      </c>
      <c r="H88" s="104"/>
      <c r="I88" s="102"/>
      <c r="J88" s="105">
        <f>J53+J70+J87</f>
        <v>5.3666666666666663</v>
      </c>
      <c r="K88" s="138"/>
      <c r="L88" s="103">
        <f>L53+L70+L87</f>
        <v>47</v>
      </c>
      <c r="M88" s="102"/>
      <c r="N88" s="106">
        <f>N53+N70+N87</f>
        <v>32.199999999999996</v>
      </c>
      <c r="O88" s="107">
        <f>O53+O70+O87</f>
        <v>27.799999999999997</v>
      </c>
      <c r="P88" s="108">
        <f>P53+P70+P87</f>
        <v>4.3999999999999995</v>
      </c>
    </row>
  </sheetData>
  <sheetProtection algorithmName="SHA-512" hashValue="LifaAB5Xv/LKbMNtKJisluYhyvqJv5nYB3UJQ2NZ0b9Zki1GIf8uhrgK/ReRN9ghwVMAD1vYDjtwihdwwEIInQ==" saltValue="cWb+R/htPKuo4Al9BSF1sQ==" spinCount="100000" sheet="1" objects="1" scenarios="1"/>
  <autoFilter ref="B23:Q23" xr:uid="{00000000-0009-0000-0000-000007000000}"/>
  <mergeCells count="66">
    <mergeCell ref="A55:A70"/>
    <mergeCell ref="A72:A87"/>
    <mergeCell ref="B48:C48"/>
    <mergeCell ref="B49:C49"/>
    <mergeCell ref="B50:C50"/>
    <mergeCell ref="B51:C51"/>
    <mergeCell ref="B52:C52"/>
    <mergeCell ref="B77:C77"/>
    <mergeCell ref="B78:C78"/>
    <mergeCell ref="B79:C79"/>
    <mergeCell ref="B80:C80"/>
    <mergeCell ref="B81:C81"/>
    <mergeCell ref="B82:C82"/>
    <mergeCell ref="B83:C83"/>
    <mergeCell ref="B84:C84"/>
    <mergeCell ref="B85:C85"/>
    <mergeCell ref="B42:C42"/>
    <mergeCell ref="B73:C73"/>
    <mergeCell ref="B53:C53"/>
    <mergeCell ref="B46:C46"/>
    <mergeCell ref="B47:C47"/>
    <mergeCell ref="B70:C70"/>
    <mergeCell ref="B72:C72"/>
    <mergeCell ref="B45:C45"/>
    <mergeCell ref="B43:C43"/>
    <mergeCell ref="B44:C44"/>
    <mergeCell ref="B38:C38"/>
    <mergeCell ref="B29:C29"/>
    <mergeCell ref="B30:C30"/>
    <mergeCell ref="B31:C31"/>
    <mergeCell ref="B32:C32"/>
    <mergeCell ref="B33:C33"/>
    <mergeCell ref="B27:C27"/>
    <mergeCell ref="B34:C34"/>
    <mergeCell ref="B35:C35"/>
    <mergeCell ref="B36:C36"/>
    <mergeCell ref="B37:C37"/>
    <mergeCell ref="O9:P9"/>
    <mergeCell ref="O10:P10"/>
    <mergeCell ref="O12:P12"/>
    <mergeCell ref="O19:P19"/>
    <mergeCell ref="L20:L23"/>
    <mergeCell ref="O20:O23"/>
    <mergeCell ref="P20:P23"/>
    <mergeCell ref="N19:N23"/>
    <mergeCell ref="B16:M17"/>
    <mergeCell ref="D19:D23"/>
    <mergeCell ref="F19:L19"/>
    <mergeCell ref="M19:M23"/>
    <mergeCell ref="E19:E22"/>
    <mergeCell ref="B86:C86"/>
    <mergeCell ref="B87:C87"/>
    <mergeCell ref="B88:C88"/>
    <mergeCell ref="B19:C23"/>
    <mergeCell ref="I20:K22"/>
    <mergeCell ref="B74:C74"/>
    <mergeCell ref="B75:C75"/>
    <mergeCell ref="B76:C76"/>
    <mergeCell ref="F20:H22"/>
    <mergeCell ref="B28:C28"/>
    <mergeCell ref="B25:C25"/>
    <mergeCell ref="B39:C39"/>
    <mergeCell ref="B40:C40"/>
    <mergeCell ref="B41:C41"/>
    <mergeCell ref="B24:C24"/>
    <mergeCell ref="B26:C26"/>
  </mergeCells>
  <phoneticPr fontId="1"/>
  <dataValidations count="1">
    <dataValidation type="list" allowBlank="1" showInputMessage="1" showErrorMessage="1" sqref="D72:D86" xr:uid="{00000000-0002-0000-0700-000000000000}">
      <formula1>"製材区分（製材・集成材・ＣＬＴ等）,木質ボード（パーティクルボード）,木質ボード（硬質繊維板）,木質ボード（中質繊維板）,木質ボード（軟質繊維板）,合板区分（合板・ＬＶＬ等）"</formula1>
    </dataValidation>
  </dataValidations>
  <pageMargins left="0.7" right="0.7" top="0.75" bottom="0.75" header="0.3" footer="0.3"/>
  <pageSetup paperSize="8" scale="43"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'99_炭素貯蔵量算定データベース'!$O$11:$O$19</xm:f>
          </x14:formula1>
          <xm:sqref>I72:I86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B2:G7"/>
  <sheetViews>
    <sheetView showGridLines="0" view="pageBreakPreview" zoomScale="85" zoomScaleNormal="100" zoomScaleSheetLayoutView="85" workbookViewId="0">
      <selection activeCell="E5" sqref="E5"/>
    </sheetView>
  </sheetViews>
  <sheetFormatPr defaultColWidth="9" defaultRowHeight="13.2"/>
  <cols>
    <col min="1" max="1" width="11" style="61" customWidth="1"/>
    <col min="2" max="6" width="18.6640625" style="61" customWidth="1"/>
    <col min="7" max="16384" width="9" style="61"/>
  </cols>
  <sheetData>
    <row r="2" spans="2:7" ht="23.25" customHeight="1">
      <c r="B2" s="442" t="s">
        <v>135</v>
      </c>
      <c r="C2" s="442"/>
      <c r="D2" s="442"/>
      <c r="E2" s="442"/>
      <c r="F2" s="442"/>
    </row>
    <row r="4" spans="2:7" ht="55.5" customHeight="1">
      <c r="B4" s="67" t="s">
        <v>134</v>
      </c>
      <c r="C4" s="66" t="s">
        <v>133</v>
      </c>
      <c r="D4" s="66" t="s">
        <v>132</v>
      </c>
      <c r="E4" s="66" t="s">
        <v>131</v>
      </c>
      <c r="F4" s="66" t="s">
        <v>130</v>
      </c>
    </row>
    <row r="5" spans="2:7" ht="27.75" customHeight="1">
      <c r="B5" s="65" t="str">
        <f>'10_炭素貯蔵量算定入力シート'!O11</f>
        <v/>
      </c>
      <c r="C5" s="64">
        <f>'10_炭素貯蔵量算定入力シート'!G180</f>
        <v>0</v>
      </c>
      <c r="D5" s="64">
        <f>'10_炭素貯蔵量算定入力シート'!O180</f>
        <v>0</v>
      </c>
      <c r="E5" s="64">
        <f>'10_炭素貯蔵量算定入力シート'!L180</f>
        <v>0</v>
      </c>
      <c r="F5" s="64">
        <f>'10_炭素貯蔵量算定入力シート'!N180</f>
        <v>0</v>
      </c>
      <c r="G5" s="63"/>
    </row>
    <row r="6" spans="2:7" ht="18">
      <c r="B6" s="62" t="s">
        <v>110</v>
      </c>
      <c r="C6" s="62" t="s">
        <v>129</v>
      </c>
      <c r="D6" s="62" t="s">
        <v>128</v>
      </c>
      <c r="E6" s="62" t="s">
        <v>129</v>
      </c>
      <c r="F6" s="62" t="s">
        <v>128</v>
      </c>
    </row>
    <row r="7" spans="2:7" ht="42.75" customHeight="1"/>
  </sheetData>
  <sheetProtection algorithmName="SHA-512" hashValue="jbYPYv4jkqc/LV3rwibSrBoVIvPOjfRN4Ejxv98xDW+KsldSHINaCghVr/jIhbBarrWYz9xAa9hzzEywzb9vUQ==" saltValue="JfR/K/hdb16Zdq4RrGL3Bw==" spinCount="100000" sheet="1" objects="1" scenarios="1"/>
  <mergeCells count="1">
    <mergeCell ref="B2:F2"/>
  </mergeCells>
  <phoneticPr fontId="1"/>
  <pageMargins left="0.7" right="0.7" top="0.75" bottom="0.75" header="0.3" footer="0.3"/>
  <pageSetup paperSize="9" orientation="landscape"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vt:i4>
      </vt:variant>
    </vt:vector>
  </HeadingPairs>
  <TitlesOfParts>
    <vt:vector size="14" baseType="lpstr">
      <vt:lpstr>1_入力シート</vt:lpstr>
      <vt:lpstr>1_入力シート (記入例) </vt:lpstr>
      <vt:lpstr>2_出力シート</vt:lpstr>
      <vt:lpstr>2_出力シート (出力例)</vt:lpstr>
      <vt:lpstr>3＿各種係数値</vt:lpstr>
      <vt:lpstr>4_プルダウンリスト</vt:lpstr>
      <vt:lpstr>10_炭素貯蔵量算定入力シート</vt:lpstr>
      <vt:lpstr>11_炭素貯蔵量算定入力例</vt:lpstr>
      <vt:lpstr>12_炭素貯蔵量算定出力シート</vt:lpstr>
      <vt:lpstr>13_炭素貯蔵量算定出力シート 出力例</vt:lpstr>
      <vt:lpstr>99_炭素貯蔵量算定データベース</vt:lpstr>
      <vt:lpstr>更新履歴</vt:lpstr>
      <vt:lpstr>'12_炭素貯蔵量算定出力シート'!Print_Area</vt:lpstr>
      <vt:lpstr>'13_炭素貯蔵量算定出力シート 出力例'!Print_Area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h-kaneko</dc:creator>
  <cp:lastModifiedBy>弘 金子</cp:lastModifiedBy>
  <cp:lastPrinted>2024-11-29T01:52:11Z</cp:lastPrinted>
  <dcterms:created xsi:type="dcterms:W3CDTF">2023-12-27T04:49:43Z</dcterms:created>
  <dcterms:modified xsi:type="dcterms:W3CDTF">2025-12-04T11:34:56Z</dcterms:modified>
</cp:coreProperties>
</file>